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oes" sheetId="1" state="visible" r:id="rId1"/>
    <sheet name="Cadastro_Equipamentos" sheetId="2" state="visible" r:id="rId2"/>
    <sheet name="Ordens_Servico" sheetId="3" state="visible" r:id="rId3"/>
    <sheet name="Plano_Preventivas" sheetId="4" state="visible" r:id="rId4"/>
    <sheet name="Plano_Preditivas" sheetId="5" state="visible" r:id="rId5"/>
    <sheet name="Paradas" sheetId="6" state="visible" r:id="rId6"/>
    <sheet name="KPIs" sheetId="7" state="visible" r:id="rId7"/>
    <sheet name="Almoxarifado" sheetId="8" state="visible" r:id="rId8"/>
    <sheet name="Fornecedores" sheetId="9" state="visible" r:id="rId9"/>
    <sheet name="Custos" sheetId="10" state="visible" r:id="rId10"/>
  </sheets>
  <definedNames>
    <definedName name="_xlnm._FilterDatabase" localSheetId="1" hidden="1">'Cadastro_Equipamentos'!$A$2:$K$2</definedName>
    <definedName name="_xlnm._FilterDatabase" localSheetId="2" hidden="1">'Ordens_Servico'!$A$2:$U$2</definedName>
    <definedName name="_xlnm._FilterDatabase" localSheetId="3" hidden="1">'Plano_Preventivas'!$A$2:$L$2</definedName>
    <definedName name="_xlnm._FilterDatabase" localSheetId="4" hidden="1">'Plano_Preditivas'!$A$2:$L$2</definedName>
    <definedName name="_xlnm._FilterDatabase" localSheetId="5" hidden="1">'Paradas'!$A$2:$N$2</definedName>
    <definedName name="_xlnm._FilterDatabase" localSheetId="7" hidden="1">'Almoxarifado'!$A$2:$N$2</definedName>
    <definedName name="_xlnm._FilterDatabase" localSheetId="8" hidden="1">'Fornecedores'!$A$2:$K$2</definedName>
    <definedName name="_xlnm._FilterDatabase" localSheetId="9" hidden="1">'Custos'!$A$2:$M$2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R$ #,##0.00"/>
  </numFmts>
  <fonts count="18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i val="1"/>
      <color rgb="00FFFFFF"/>
      <sz val="11"/>
    </font>
    <font>
      <name val="Calibri"/>
      <b val="1"/>
      <color rgb="00FFFFFF"/>
      <sz val="11"/>
    </font>
    <font>
      <name val="Calibri"/>
      <b val="1"/>
      <color rgb="002D52EF"/>
      <sz val="10"/>
    </font>
    <font>
      <name val="Calibri"/>
      <sz val="10"/>
    </font>
    <font>
      <name val="Calibri"/>
      <b val="1"/>
      <color rgb="000F1F5C"/>
      <sz val="10"/>
    </font>
    <font>
      <name val="Calibri"/>
      <color rgb="00333333"/>
      <sz val="10"/>
    </font>
    <font>
      <name val="Calibri"/>
      <b val="1"/>
      <sz val="10"/>
    </font>
    <font>
      <name val="Calibri"/>
      <i val="1"/>
      <color rgb="00FFFFFF"/>
      <sz val="10"/>
    </font>
    <font>
      <name val="Calibri"/>
      <color rgb="00555555"/>
      <sz val="9"/>
    </font>
    <font>
      <name val="Calibri"/>
      <b val="1"/>
      <color rgb="002D52EF"/>
      <sz val="12"/>
    </font>
    <font>
      <name val="Calibri"/>
      <b val="1"/>
      <color rgb="000F1F5C"/>
      <sz val="11"/>
    </font>
    <font>
      <name val="Calibri"/>
      <b val="1"/>
      <color rgb="000F1F5C"/>
      <sz val="14"/>
    </font>
    <font>
      <name val="Calibri"/>
      <i val="1"/>
      <color rgb="00444444"/>
      <sz val="10"/>
    </font>
    <font>
      <name val="Calibri"/>
      <i val="1"/>
      <color rgb="00666666"/>
      <sz val="9"/>
    </font>
    <font>
      <name val="Calibri"/>
      <b val="1"/>
      <color rgb="00FFFFFF"/>
      <sz val="12"/>
    </font>
    <font>
      <name val="Calibri"/>
      <b val="1"/>
      <color rgb="00FFFFFF"/>
      <sz val="13"/>
    </font>
  </fonts>
  <fills count="6">
    <fill>
      <patternFill/>
    </fill>
    <fill>
      <patternFill patternType="gray125"/>
    </fill>
    <fill>
      <patternFill patternType="solid">
        <fgColor rgb="000F1F5C"/>
      </patternFill>
    </fill>
    <fill>
      <patternFill patternType="solid">
        <fgColor rgb="002D52EF"/>
      </patternFill>
    </fill>
    <fill>
      <patternFill patternType="solid">
        <fgColor rgb="00FFFFFF"/>
      </patternFill>
    </fill>
    <fill>
      <patternFill patternType="solid">
        <fgColor rgb="00F0F4FF"/>
      </patternFill>
    </fill>
  </fills>
  <borders count="5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medium">
        <color rgb="002D52EF"/>
      </left>
      <right style="medium">
        <color rgb="002D52EF"/>
      </right>
      <top style="medium">
        <color rgb="002D52EF"/>
      </top>
      <bottom style="medium">
        <color rgb="002D52EF"/>
      </bottom>
    </border>
    <border>
      <bottom style="thick">
        <color rgb="000F1F5C"/>
      </bottom>
    </border>
    <border>
      <left style="medium">
        <color rgb="00FFFFFF"/>
      </left>
      <right style="medium">
        <color rgb="00FFFFFF"/>
      </right>
      <top style="medium">
        <color rgb="00FFFFFF"/>
      </top>
      <bottom style="medium">
        <color rgb="00FFFFFF"/>
      </bottom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left" vertical="center" indent="1"/>
    </xf>
    <xf numFmtId="0" fontId="4" fillId="4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5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center" vertical="center" wrapText="1"/>
    </xf>
    <xf numFmtId="1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center" vertical="center" wrapText="1"/>
    </xf>
    <xf numFmtId="166" fontId="5" fillId="5" borderId="1" applyAlignment="1" pivotButton="0" quotePrefix="0" xfId="0">
      <alignment horizontal="left" vertical="center" wrapText="1"/>
    </xf>
    <xf numFmtId="166" fontId="8" fillId="5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center" vertical="center" wrapText="1"/>
    </xf>
    <xf numFmtId="166" fontId="5" fillId="4" borderId="1" applyAlignment="1" pivotButton="0" quotePrefix="0" xfId="0">
      <alignment horizontal="left" vertical="center" wrapText="1"/>
    </xf>
    <xf numFmtId="166" fontId="8" fillId="4" borderId="1" applyAlignment="1" pivotButton="0" quotePrefix="0" xfId="0">
      <alignment horizontal="left" vertical="center" wrapText="1"/>
    </xf>
    <xf numFmtId="166" fontId="0" fillId="0" borderId="0" pivotButton="0" quotePrefix="0" xfId="0"/>
    <xf numFmtId="2" fontId="5" fillId="5" borderId="1" applyAlignment="1" pivotButton="0" quotePrefix="0" xfId="0">
      <alignment horizontal="center" vertical="center" wrapText="1"/>
    </xf>
    <xf numFmtId="2" fontId="5" fillId="4" borderId="1" applyAlignment="1" pivotButton="0" quotePrefix="0" xfId="0">
      <alignment horizontal="center" vertical="center" wrapText="1"/>
    </xf>
    <xf numFmtId="0" fontId="9" fillId="3" borderId="0" applyAlignment="1" pivotButton="0" quotePrefix="0" xfId="0">
      <alignment horizontal="center" vertical="center"/>
    </xf>
    <xf numFmtId="0" fontId="8" fillId="0" borderId="0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center" wrapText="1"/>
    </xf>
    <xf numFmtId="0" fontId="11" fillId="0" borderId="2" applyAlignment="1" pivotButton="0" quotePrefix="0" xfId="0">
      <alignment horizontal="center" vertical="center" wrapText="1"/>
    </xf>
    <xf numFmtId="0" fontId="12" fillId="5" borderId="1" applyAlignment="1" pivotButton="0" quotePrefix="0" xfId="0">
      <alignment horizontal="left" vertical="center" wrapText="1"/>
    </xf>
    <xf numFmtId="0" fontId="10" fillId="5" borderId="1" applyAlignment="1" pivotButton="0" quotePrefix="0" xfId="0">
      <alignment horizontal="left" vertical="center" wrapText="1"/>
    </xf>
    <xf numFmtId="2" fontId="13" fillId="5" borderId="1" applyAlignment="1" pivotButton="0" quotePrefix="0" xfId="0">
      <alignment horizontal="center" vertical="center" wrapText="1"/>
    </xf>
    <xf numFmtId="0" fontId="14" fillId="5" borderId="1" applyAlignment="1" pivotButton="0" quotePrefix="0" xfId="0">
      <alignment horizontal="center" vertical="center" wrapText="1"/>
    </xf>
    <xf numFmtId="0" fontId="12" fillId="4" borderId="1" applyAlignment="1" pivotButton="0" quotePrefix="0" xfId="0">
      <alignment horizontal="left" vertical="center" wrapText="1"/>
    </xf>
    <xf numFmtId="0" fontId="10" fillId="4" borderId="1" applyAlignment="1" pivotButton="0" quotePrefix="0" xfId="0">
      <alignment horizontal="left" vertical="center" wrapText="1"/>
    </xf>
    <xf numFmtId="2" fontId="13" fillId="4" borderId="1" applyAlignment="1" pivotButton="0" quotePrefix="0" xfId="0">
      <alignment horizontal="center" vertical="center" wrapText="1"/>
    </xf>
    <xf numFmtId="0" fontId="14" fillId="4" borderId="1" applyAlignment="1" pivotButton="0" quotePrefix="0" xfId="0">
      <alignment horizontal="center" vertical="center" wrapText="1"/>
    </xf>
    <xf numFmtId="0" fontId="13" fillId="5" borderId="1" applyAlignment="1" pivotButton="0" quotePrefix="0" xfId="0">
      <alignment horizontal="center" vertical="center" wrapText="1"/>
    </xf>
    <xf numFmtId="0" fontId="13" fillId="4" borderId="1" applyAlignment="1" pivotButton="0" quotePrefix="0" xfId="0">
      <alignment horizontal="center" vertical="center" wrapText="1"/>
    </xf>
    <xf numFmtId="166" fontId="13" fillId="4" borderId="1" applyAlignment="1" pivotButton="0" quotePrefix="0" xfId="0">
      <alignment horizontal="center" vertical="center" wrapText="1"/>
    </xf>
    <xf numFmtId="0" fontId="15" fillId="0" borderId="0" applyAlignment="1" pivotButton="0" quotePrefix="0" xfId="0">
      <alignment horizontal="left" vertical="center" wrapText="1"/>
    </xf>
    <xf numFmtId="166" fontId="5" fillId="5" borderId="1" applyAlignment="1" pivotButton="0" quotePrefix="0" xfId="0">
      <alignment horizontal="right" vertical="center"/>
    </xf>
    <xf numFmtId="166" fontId="5" fillId="4" borderId="1" applyAlignment="1" pivotButton="0" quotePrefix="0" xfId="0">
      <alignment horizontal="right" vertical="center"/>
    </xf>
    <xf numFmtId="0" fontId="0" fillId="0" borderId="3" pivotButton="0" quotePrefix="0" xfId="0"/>
    <xf numFmtId="0" fontId="16" fillId="2" borderId="0" applyAlignment="1" pivotButton="0" quotePrefix="0" xfId="0">
      <alignment horizontal="right" vertical="center"/>
    </xf>
    <xf numFmtId="0" fontId="0" fillId="2" borderId="0" pivotButton="0" quotePrefix="0" xfId="0"/>
    <xf numFmtId="166" fontId="17" fillId="2" borderId="4" applyAlignment="1" pivotButton="0" quotePrefix="0" xfId="0">
      <alignment horizontal="right" vertical="center"/>
    </xf>
  </cellXfs>
  <cellStyles count="1">
    <cellStyle name="Normal" xfId="0" builtinId="0" hidden="0"/>
  </cellStyles>
  <dxfs count="10">
    <dxf>
      <font>
        <name val="Calibri"/>
        <color rgb="00FF4444"/>
        <sz val="10"/>
      </font>
      <fill>
        <patternFill patternType="solid">
          <fgColor rgb="00FFE8E8"/>
        </patternFill>
      </fill>
    </dxf>
    <dxf>
      <font>
        <name val="Calibri"/>
        <b val="1"/>
        <color rgb="00FF4444"/>
        <sz val="10"/>
      </font>
      <fill>
        <patternFill patternType="solid">
          <fgColor rgb="00FFE8E8"/>
        </patternFill>
      </fill>
    </dxf>
    <dxf>
      <font>
        <name val="Calibri"/>
        <b val="1"/>
        <color rgb="00FFAA00"/>
        <sz val="10"/>
      </font>
      <fill>
        <patternFill patternType="solid">
          <fgColor rgb="00FFF8E8"/>
        </patternFill>
      </fill>
    </dxf>
    <dxf>
      <font>
        <name val="Calibri"/>
        <color rgb="0022C55E"/>
        <sz val="10"/>
      </font>
      <fill>
        <patternFill patternType="solid">
          <fgColor rgb="00E8FFE8"/>
        </patternFill>
      </fill>
    </dxf>
    <dxf>
      <font>
        <name val="Calibri"/>
        <b val="1"/>
        <color rgb="00FF4444"/>
        <sz val="14"/>
      </font>
      <fill>
        <patternFill patternType="solid">
          <fgColor rgb="00FFE8E8"/>
        </patternFill>
      </fill>
    </dxf>
    <dxf>
      <font>
        <name val="Calibri"/>
        <b val="1"/>
        <color rgb="00FFAA00"/>
        <sz val="14"/>
      </font>
      <fill>
        <patternFill patternType="solid">
          <fgColor rgb="00FFF8E8"/>
        </patternFill>
      </fill>
    </dxf>
    <dxf>
      <font>
        <name val="Calibri"/>
        <b val="1"/>
        <color rgb="0022C55E"/>
        <sz val="14"/>
      </font>
      <fill>
        <patternFill patternType="solid">
          <fgColor rgb="00E8FFE8"/>
        </patternFill>
      </fill>
    </dxf>
    <dxf>
      <font>
        <name val="Calibri"/>
        <b val="1"/>
        <color rgb="00FF4444"/>
        <sz val="10"/>
      </font>
      <fill>
        <patternFill patternType="solid">
          <fgColor rgb="00FFCCCC"/>
        </patternFill>
      </fill>
    </dxf>
    <dxf>
      <font>
        <name val="Calibri"/>
        <color rgb="00FFAA00"/>
        <sz val="10"/>
      </font>
      <fill>
        <patternFill patternType="solid">
          <fgColor rgb="00FFF3CC"/>
        </patternFill>
      </fill>
    </dxf>
    <dxf>
      <font>
        <name val="Calibri"/>
        <color rgb="00FFAA00"/>
        <sz val="10"/>
      </font>
      <fill>
        <patternFill patternType="solid">
          <fgColor rgb="00FFF8E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F1F5C"/>
    <outlinePr summaryBelow="1" summaryRight="1"/>
    <pageSetUpPr/>
  </sheetPr>
  <dimension ref="A1:H4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1" ht="38" customHeight="1">
      <c r="A1" s="1" t="inlineStr">
        <is>
          <t>HIDRA PCM — Documentação Operacional</t>
        </is>
      </c>
    </row>
    <row r="2" ht="22" customHeight="1">
      <c r="A2" s="2" t="inlineStr">
        <is>
          <t>UHE Miranda  •  UHE Jaguará  —  ENGIE Brasil</t>
        </is>
      </c>
    </row>
    <row r="4" ht="20" customHeight="1">
      <c r="A4" s="3" t="inlineStr">
        <is>
          <t xml:space="preserve">  Como usar esta planilha</t>
        </is>
      </c>
    </row>
    <row r="5" ht="20" customHeight="1">
      <c r="A5" s="4" t="inlineStr">
        <is>
          <t xml:space="preserve">  Instrucoes</t>
        </is>
      </c>
      <c r="B5" s="5" t="n"/>
      <c r="C5" s="6" t="inlineStr">
        <is>
          <t xml:space="preserve">  Documentação, glossário e fluxo de trabalho. Leia antes de usar.</t>
        </is>
      </c>
      <c r="D5" s="5" t="n"/>
      <c r="E5" s="5" t="n"/>
      <c r="F5" s="5" t="n"/>
      <c r="G5" s="5" t="n"/>
      <c r="H5" s="5" t="n"/>
    </row>
    <row r="6" ht="20" customHeight="1">
      <c r="A6" s="7" t="inlineStr">
        <is>
          <t xml:space="preserve">  Cadastro_Equipamentos</t>
        </is>
      </c>
      <c r="B6" s="5" t="n"/>
      <c r="C6" s="8" t="inlineStr">
        <is>
          <t xml:space="preserve">  Cadastro de todos os equipamentos das duas usinas com tag, criticidade e dados técnicos.</t>
        </is>
      </c>
      <c r="D6" s="5" t="n"/>
      <c r="E6" s="5" t="n"/>
      <c r="F6" s="5" t="n"/>
      <c r="G6" s="5" t="n"/>
      <c r="H6" s="5" t="n"/>
    </row>
    <row r="7" ht="20" customHeight="1">
      <c r="A7" s="4" t="inlineStr">
        <is>
          <t xml:space="preserve">  Ordens_Servico</t>
        </is>
      </c>
      <c r="B7" s="5" t="n"/>
      <c r="C7" s="6" t="inlineStr">
        <is>
          <t xml:space="preserve">  Registro e controle de todas as OS abertas e concluídas (corretivas, preventivas, preditivas).</t>
        </is>
      </c>
      <c r="D7" s="5" t="n"/>
      <c r="E7" s="5" t="n"/>
      <c r="F7" s="5" t="n"/>
      <c r="G7" s="5" t="n"/>
      <c r="H7" s="5" t="n"/>
    </row>
    <row r="8" ht="20" customHeight="1">
      <c r="A8" s="7" t="inlineStr">
        <is>
          <t xml:space="preserve">  Plano_Preventivas</t>
        </is>
      </c>
      <c r="B8" s="5" t="n"/>
      <c r="C8" s="8" t="inlineStr">
        <is>
          <t xml:space="preserve">  Plano mestre de manutenção preventiva com periodicidade, próxima execução e status.</t>
        </is>
      </c>
      <c r="D8" s="5" t="n"/>
      <c r="E8" s="5" t="n"/>
      <c r="F8" s="5" t="n"/>
      <c r="G8" s="5" t="n"/>
      <c r="H8" s="5" t="n"/>
    </row>
    <row r="9" ht="20" customHeight="1">
      <c r="A9" s="4" t="inlineStr">
        <is>
          <t xml:space="preserve">  Plano_Preditivas</t>
        </is>
      </c>
      <c r="B9" s="5" t="n"/>
      <c r="C9" s="6" t="inlineStr">
        <is>
          <t xml:space="preserve">  Plano de inspeções preditivas (DGA, vibração, termografia, análise de óleo) com resultados.</t>
        </is>
      </c>
      <c r="D9" s="5" t="n"/>
      <c r="E9" s="5" t="n"/>
      <c r="F9" s="5" t="n"/>
      <c r="G9" s="5" t="n"/>
      <c r="H9" s="5" t="n"/>
    </row>
    <row r="10" ht="20" customHeight="1">
      <c r="A10" s="7" t="inlineStr">
        <is>
          <t xml:space="preserve">  Paradas</t>
        </is>
      </c>
      <c r="B10" s="5" t="n"/>
      <c r="C10" s="8" t="inlineStr">
        <is>
          <t xml:space="preserve">  Registro de indisponibilidades forçadas e programadas para cálculo de TEIF/TEIP.</t>
        </is>
      </c>
      <c r="D10" s="5" t="n"/>
      <c r="E10" s="5" t="n"/>
      <c r="F10" s="5" t="n"/>
      <c r="G10" s="5" t="n"/>
      <c r="H10" s="5" t="n"/>
    </row>
    <row r="11" ht="20" customHeight="1">
      <c r="A11" s="4" t="inlineStr">
        <is>
          <t xml:space="preserve">  KPIs</t>
        </is>
      </c>
      <c r="B11" s="5" t="n"/>
      <c r="C11" s="6" t="inlineStr">
        <is>
          <t xml:space="preserve">  Painel de indicadores (TEIF, TEIP, Disponibilidade, MTBF, MTTR, backlog de OS).</t>
        </is>
      </c>
      <c r="D11" s="5" t="n"/>
      <c r="E11" s="5" t="n"/>
      <c r="F11" s="5" t="n"/>
      <c r="G11" s="5" t="n"/>
      <c r="H11" s="5" t="n"/>
    </row>
    <row r="12" ht="20" customHeight="1">
      <c r="A12" s="7" t="inlineStr">
        <is>
          <t xml:space="preserve">  Almoxarifado</t>
        </is>
      </c>
      <c r="B12" s="5" t="n"/>
      <c r="C12" s="8" t="inlineStr">
        <is>
          <t xml:space="preserve">  Controle de estoque de sobressalentes críticos com alertas de nível mínimo.</t>
        </is>
      </c>
      <c r="D12" s="5" t="n"/>
      <c r="E12" s="5" t="n"/>
      <c r="F12" s="5" t="n"/>
      <c r="G12" s="5" t="n"/>
      <c r="H12" s="5" t="n"/>
    </row>
    <row r="13" ht="20" customHeight="1">
      <c r="A13" s="4" t="inlineStr">
        <is>
          <t xml:space="preserve">  Fornecedores</t>
        </is>
      </c>
      <c r="B13" s="5" t="n"/>
      <c r="C13" s="6" t="inlineStr">
        <is>
          <t xml:space="preserve">  Cadastro de fornecedores e prestadores de serviço com avaliação e validade de contrato.</t>
        </is>
      </c>
      <c r="D13" s="5" t="n"/>
      <c r="E13" s="5" t="n"/>
      <c r="F13" s="5" t="n"/>
      <c r="G13" s="5" t="n"/>
      <c r="H13" s="5" t="n"/>
    </row>
    <row r="14" ht="20" customHeight="1">
      <c r="A14" s="7" t="inlineStr">
        <is>
          <t xml:space="preserve">  Custos</t>
        </is>
      </c>
      <c r="B14" s="5" t="n"/>
      <c r="C14" s="8" t="inlineStr">
        <is>
          <t xml:space="preserve">  Lançamento de custos de manutenção por OS, centro de custo e tipo.</t>
        </is>
      </c>
      <c r="D14" s="5" t="n"/>
      <c r="E14" s="5" t="n"/>
      <c r="F14" s="5" t="n"/>
      <c r="G14" s="5" t="n"/>
      <c r="H14" s="5" t="n"/>
    </row>
    <row r="16" ht="20" customHeight="1">
      <c r="A16" s="3" t="inlineStr">
        <is>
          <t xml:space="preserve">  Glossário de Siglas</t>
        </is>
      </c>
    </row>
    <row r="17" ht="18" customHeight="1">
      <c r="A17" s="9" t="inlineStr">
        <is>
          <t xml:space="preserve">  TEIF</t>
        </is>
      </c>
      <c r="B17" s="8" t="inlineStr">
        <is>
          <t xml:space="preserve">  Taxa de Energia Indisponível Forçada — mede indisponibilidade não planejada (manutenção corretiva, falhas)</t>
        </is>
      </c>
      <c r="C17" s="5" t="n"/>
      <c r="D17" s="5" t="n"/>
      <c r="E17" s="5" t="n"/>
      <c r="F17" s="5" t="n"/>
      <c r="G17" s="5" t="n"/>
      <c r="H17" s="5" t="n"/>
    </row>
    <row r="18" ht="18" customHeight="1">
      <c r="A18" s="10" t="inlineStr">
        <is>
          <t xml:space="preserve">  TEIP</t>
        </is>
      </c>
      <c r="B18" s="6" t="inlineStr">
        <is>
          <t xml:space="preserve">  Taxa de Energia Indisponível Programada — mede indisponibilidade planejada (revisões, manutenção preventiva)</t>
        </is>
      </c>
      <c r="C18" s="5" t="n"/>
      <c r="D18" s="5" t="n"/>
      <c r="E18" s="5" t="n"/>
      <c r="F18" s="5" t="n"/>
      <c r="G18" s="5" t="n"/>
      <c r="H18" s="5" t="n"/>
    </row>
    <row r="19" ht="18" customHeight="1">
      <c r="A19" s="9" t="inlineStr">
        <is>
          <t xml:space="preserve">  MTBF</t>
        </is>
      </c>
      <c r="B19" s="8" t="inlineStr">
        <is>
          <t xml:space="preserve">  Mean Time Between Failures — Tempo Médio Entre Falhas (h). Indica confiabilidade do equipamento</t>
        </is>
      </c>
      <c r="C19" s="5" t="n"/>
      <c r="D19" s="5" t="n"/>
      <c r="E19" s="5" t="n"/>
      <c r="F19" s="5" t="n"/>
      <c r="G19" s="5" t="n"/>
      <c r="H19" s="5" t="n"/>
    </row>
    <row r="20" ht="18" customHeight="1">
      <c r="A20" s="10" t="inlineStr">
        <is>
          <t xml:space="preserve">  MTTR</t>
        </is>
      </c>
      <c r="B20" s="6" t="inlineStr">
        <is>
          <t xml:space="preserve">  Mean Time To Repair — Tempo Médio de Reparo (h). Indica eficiência do time de manutenção</t>
        </is>
      </c>
      <c r="C20" s="5" t="n"/>
      <c r="D20" s="5" t="n"/>
      <c r="E20" s="5" t="n"/>
      <c r="F20" s="5" t="n"/>
      <c r="G20" s="5" t="n"/>
      <c r="H20" s="5" t="n"/>
    </row>
    <row r="21" ht="18" customHeight="1">
      <c r="A21" s="9" t="inlineStr">
        <is>
          <t xml:space="preserve">  OS</t>
        </is>
      </c>
      <c r="B21" s="8" t="inlineStr">
        <is>
          <t xml:space="preserve">  Ordem de Serviço — documento que formaliza, planeja e registra uma atividade de manutenção</t>
        </is>
      </c>
      <c r="C21" s="5" t="n"/>
      <c r="D21" s="5" t="n"/>
      <c r="E21" s="5" t="n"/>
      <c r="F21" s="5" t="n"/>
      <c r="G21" s="5" t="n"/>
      <c r="H21" s="5" t="n"/>
    </row>
    <row r="22" ht="18" customHeight="1">
      <c r="A22" s="10" t="inlineStr">
        <is>
          <t xml:space="preserve">  PCM</t>
        </is>
      </c>
      <c r="B22" s="6" t="inlineStr">
        <is>
          <t xml:space="preserve">  Planejamento e Controle de Manutenção — setor responsável por planejar, programar e controlar os serviços</t>
        </is>
      </c>
      <c r="C22" s="5" t="n"/>
      <c r="D22" s="5" t="n"/>
      <c r="E22" s="5" t="n"/>
      <c r="F22" s="5" t="n"/>
      <c r="G22" s="5" t="n"/>
      <c r="H22" s="5" t="n"/>
    </row>
    <row r="23" ht="18" customHeight="1">
      <c r="A23" s="9" t="inlineStr">
        <is>
          <t xml:space="preserve">  PREV</t>
        </is>
      </c>
      <c r="B23" s="8" t="inlineStr">
        <is>
          <t xml:space="preserve">  Manutenção Preventiva — realizada em intervalos predeterminados para reduzir probabilidade de falha</t>
        </is>
      </c>
      <c r="C23" s="5" t="n"/>
      <c r="D23" s="5" t="n"/>
      <c r="E23" s="5" t="n"/>
      <c r="F23" s="5" t="n"/>
      <c r="G23" s="5" t="n"/>
      <c r="H23" s="5" t="n"/>
    </row>
    <row r="24" ht="18" customHeight="1">
      <c r="A24" s="10" t="inlineStr">
        <is>
          <t xml:space="preserve">  PRED</t>
        </is>
      </c>
      <c r="B24" s="6" t="inlineStr">
        <is>
          <t xml:space="preserve">  Manutenção Preditiva — baseada em monitoramento de condição (vibração, DGA, termografia)</t>
        </is>
      </c>
      <c r="C24" s="5" t="n"/>
      <c r="D24" s="5" t="n"/>
      <c r="E24" s="5" t="n"/>
      <c r="F24" s="5" t="n"/>
      <c r="G24" s="5" t="n"/>
      <c r="H24" s="5" t="n"/>
    </row>
    <row r="25" ht="18" customHeight="1">
      <c r="A25" s="9" t="inlineStr">
        <is>
          <t xml:space="preserve">  CORR</t>
        </is>
      </c>
      <c r="B25" s="8" t="inlineStr">
        <is>
          <t xml:space="preserve">  Manutenção Corretiva — realizada após ocorrência de falha para restaurar o equipamento</t>
        </is>
      </c>
      <c r="C25" s="5" t="n"/>
      <c r="D25" s="5" t="n"/>
      <c r="E25" s="5" t="n"/>
      <c r="F25" s="5" t="n"/>
      <c r="G25" s="5" t="n"/>
      <c r="H25" s="5" t="n"/>
    </row>
    <row r="26" ht="18" customHeight="1">
      <c r="A26" s="10" t="inlineStr">
        <is>
          <t xml:space="preserve">  DGA</t>
        </is>
      </c>
      <c r="B26" s="6" t="inlineStr">
        <is>
          <t xml:space="preserve">  Dissolved Gas Analysis — Análise de Gases Dissolvidos em óleo de transformadores</t>
        </is>
      </c>
      <c r="C26" s="5" t="n"/>
      <c r="D26" s="5" t="n"/>
      <c r="E26" s="5" t="n"/>
      <c r="F26" s="5" t="n"/>
      <c r="G26" s="5" t="n"/>
      <c r="H26" s="5" t="n"/>
    </row>
    <row r="27" ht="18" customHeight="1">
      <c r="A27" s="9" t="inlineStr">
        <is>
          <t xml:space="preserve">  UHE</t>
        </is>
      </c>
      <c r="B27" s="8" t="inlineStr">
        <is>
          <t xml:space="preserve">  Usina Hidrelétrica de Energia</t>
        </is>
      </c>
      <c r="C27" s="5" t="n"/>
      <c r="D27" s="5" t="n"/>
      <c r="E27" s="5" t="n"/>
      <c r="F27" s="5" t="n"/>
      <c r="G27" s="5" t="n"/>
      <c r="H27" s="5" t="n"/>
    </row>
    <row r="28" ht="18" customHeight="1">
      <c r="A28" s="10" t="inlineStr">
        <is>
          <t xml:space="preserve">  TAG</t>
        </is>
      </c>
      <c r="B28" s="6" t="inlineStr">
        <is>
          <t xml:space="preserve">  Identificação alfanumérica única do equipamento no sistema de manutenção</t>
        </is>
      </c>
      <c r="C28" s="5" t="n"/>
      <c r="D28" s="5" t="n"/>
      <c r="E28" s="5" t="n"/>
      <c r="F28" s="5" t="n"/>
      <c r="G28" s="5" t="n"/>
      <c r="H28" s="5" t="n"/>
    </row>
    <row r="29" ht="18" customHeight="1">
      <c r="A29" s="9" t="inlineStr">
        <is>
          <t xml:space="preserve">  ANEEL</t>
        </is>
      </c>
      <c r="B29" s="8" t="inlineStr">
        <is>
          <t xml:space="preserve">  Agência Nacional de Energia Elétrica — órgão regulador do setor elétrico brasileiro</t>
        </is>
      </c>
      <c r="C29" s="5" t="n"/>
      <c r="D29" s="5" t="n"/>
      <c r="E29" s="5" t="n"/>
      <c r="F29" s="5" t="n"/>
      <c r="G29" s="5" t="n"/>
      <c r="H29" s="5" t="n"/>
    </row>
    <row r="30" ht="18" customHeight="1">
      <c r="A30" s="10" t="inlineStr">
        <is>
          <t xml:space="preserve">  ONS</t>
        </is>
      </c>
      <c r="B30" s="6" t="inlineStr">
        <is>
          <t xml:space="preserve">  Operador Nacional do Sistema Elétrico — responsável pela coordenação do sistema interligado</t>
        </is>
      </c>
      <c r="C30" s="5" t="n"/>
      <c r="D30" s="5" t="n"/>
      <c r="E30" s="5" t="n"/>
      <c r="F30" s="5" t="n"/>
      <c r="G30" s="5" t="n"/>
      <c r="H30" s="5" t="n"/>
    </row>
    <row r="32" ht="20" customHeight="1">
      <c r="A32" s="3" t="inlineStr">
        <is>
          <t xml:space="preserve">  Fluxo do Ciclo de Vida da OS</t>
        </is>
      </c>
    </row>
    <row r="33" ht="20" customHeight="1">
      <c r="A33" s="7" t="inlineStr">
        <is>
          <t xml:space="preserve">  1. Abertura</t>
        </is>
      </c>
      <c r="B33" s="8" t="inlineStr">
        <is>
          <t xml:space="preserve">  Identificação da necessidade → criação da OS com TAG, tipo, prioridade e descrição</t>
        </is>
      </c>
      <c r="C33" s="5" t="n"/>
      <c r="D33" s="5" t="n"/>
      <c r="E33" s="5" t="n"/>
      <c r="F33" s="5" t="n"/>
      <c r="G33" s="5" t="n"/>
      <c r="H33" s="5" t="n"/>
    </row>
    <row r="34" ht="20" customHeight="1">
      <c r="A34" s="4" t="inlineStr">
        <is>
          <t xml:space="preserve">  2. Triagem</t>
        </is>
      </c>
      <c r="B34" s="6" t="inlineStr">
        <is>
          <t xml:space="preserve">  PCM avalia a OS: criticidade do equipamento, urgência e disponibilidade de recursos</t>
        </is>
      </c>
      <c r="C34" s="5" t="n"/>
      <c r="D34" s="5" t="n"/>
      <c r="E34" s="5" t="n"/>
      <c r="F34" s="5" t="n"/>
      <c r="G34" s="5" t="n"/>
      <c r="H34" s="5" t="n"/>
    </row>
    <row r="35" ht="20" customHeight="1">
      <c r="A35" s="7" t="inlineStr">
        <is>
          <t xml:space="preserve">  3. Planejamento</t>
        </is>
      </c>
      <c r="B35" s="8" t="inlineStr">
        <is>
          <t xml:space="preserve">  Definição de método, materiais, equipe, prazo e data de execução</t>
        </is>
      </c>
      <c r="C35" s="5" t="n"/>
      <c r="D35" s="5" t="n"/>
      <c r="E35" s="5" t="n"/>
      <c r="F35" s="5" t="n"/>
      <c r="G35" s="5" t="n"/>
      <c r="H35" s="5" t="n"/>
    </row>
    <row r="36" ht="20" customHeight="1">
      <c r="A36" s="4" t="inlineStr">
        <is>
          <t xml:space="preserve">  4. Execução</t>
        </is>
      </c>
      <c r="B36" s="6" t="inlineStr">
        <is>
          <t xml:space="preserve">  Realização do serviço conforme planejado; registro de início/fim real e horas trabalhadas</t>
        </is>
      </c>
      <c r="C36" s="5" t="n"/>
      <c r="D36" s="5" t="n"/>
      <c r="E36" s="5" t="n"/>
      <c r="F36" s="5" t="n"/>
      <c r="G36" s="5" t="n"/>
      <c r="H36" s="5" t="n"/>
    </row>
    <row r="37" ht="20" customHeight="1">
      <c r="A37" s="7" t="inlineStr">
        <is>
          <t xml:space="preserve">  5. Fechamento</t>
        </is>
      </c>
      <c r="B37" s="8" t="inlineStr">
        <is>
          <t xml:space="preserve">  Lançamento de custos, causa raiz e ações preventivas; encerramento formal da OS</t>
        </is>
      </c>
      <c r="C37" s="5" t="n"/>
      <c r="D37" s="5" t="n"/>
      <c r="E37" s="5" t="n"/>
      <c r="F37" s="5" t="n"/>
      <c r="G37" s="5" t="n"/>
      <c r="H37" s="5" t="n"/>
    </row>
    <row r="38" ht="20" customHeight="1">
      <c r="A38" s="4" t="inlineStr">
        <is>
          <t xml:space="preserve">  6. Análise</t>
        </is>
      </c>
      <c r="B38" s="6" t="inlineStr">
        <is>
          <t xml:space="preserve">  Revisão periódica de KPIs, análise de falhas recorrentes e atualização do plano preventivo</t>
        </is>
      </c>
      <c r="C38" s="5" t="n"/>
      <c r="D38" s="5" t="n"/>
      <c r="E38" s="5" t="n"/>
      <c r="F38" s="5" t="n"/>
      <c r="G38" s="5" t="n"/>
      <c r="H38" s="5" t="n"/>
    </row>
    <row r="40" ht="20" customHeight="1">
      <c r="A40" s="3" t="inlineStr">
        <is>
          <t xml:space="preserve">  Informações das Usinas</t>
        </is>
      </c>
    </row>
    <row r="41" ht="20" customHeight="1">
      <c r="A41" s="11" t="inlineStr">
        <is>
          <t xml:space="preserve">  •  UHE Miranda:  3 unidades geradoras elétricas + 3 unidades mecânicas  |  Rio Araguari — MG</t>
        </is>
      </c>
    </row>
    <row r="42" ht="20" customHeight="1">
      <c r="A42" s="11" t="inlineStr">
        <is>
          <t xml:space="preserve">  •  UHE Jaguará:  4 unidades geradoras elétricas + 4 unidades mecânicas  |  Rio Grande — MG</t>
        </is>
      </c>
    </row>
    <row r="43" ht="20" customHeight="1">
      <c r="A43" s="11" t="inlineStr">
        <is>
          <t xml:space="preserve">  •  Ambas as usinas estão sob gestão do Projeto HIDRA — ENGIE Brasil</t>
        </is>
      </c>
    </row>
    <row r="44" ht="20" customHeight="1">
      <c r="A44" s="11" t="inlineStr">
        <is>
          <t xml:space="preserve">  •  Critérios de criticidade conforme ANEEL — Resolução Normativa 846/2019</t>
        </is>
      </c>
    </row>
  </sheetData>
  <mergeCells count="50">
    <mergeCell ref="C10:H10"/>
    <mergeCell ref="A11:B11"/>
    <mergeCell ref="C9:H9"/>
    <mergeCell ref="B24:H24"/>
    <mergeCell ref="B30:H30"/>
    <mergeCell ref="B33:H33"/>
    <mergeCell ref="A1:H1"/>
    <mergeCell ref="C12:H12"/>
    <mergeCell ref="B20:H20"/>
    <mergeCell ref="A6:B6"/>
    <mergeCell ref="B37:H37"/>
    <mergeCell ref="C11:H11"/>
    <mergeCell ref="B36:H36"/>
    <mergeCell ref="B26:H26"/>
    <mergeCell ref="A7:B7"/>
    <mergeCell ref="B35:H35"/>
    <mergeCell ref="A16:H16"/>
    <mergeCell ref="A41:H41"/>
    <mergeCell ref="C8:H8"/>
    <mergeCell ref="B25:H25"/>
    <mergeCell ref="C7:H7"/>
    <mergeCell ref="A12:B12"/>
    <mergeCell ref="B22:H22"/>
    <mergeCell ref="B18:H18"/>
    <mergeCell ref="B27:H27"/>
    <mergeCell ref="C13:H13"/>
    <mergeCell ref="A2:H2"/>
    <mergeCell ref="B21:H21"/>
    <mergeCell ref="A5:B5"/>
    <mergeCell ref="A42:H42"/>
    <mergeCell ref="A14:B14"/>
    <mergeCell ref="A32:H32"/>
    <mergeCell ref="A8:B8"/>
    <mergeCell ref="B23:H23"/>
    <mergeCell ref="A4:H4"/>
    <mergeCell ref="C6:H6"/>
    <mergeCell ref="B17:H17"/>
    <mergeCell ref="C14:H14"/>
    <mergeCell ref="A43:H43"/>
    <mergeCell ref="C5:H5"/>
    <mergeCell ref="A10:B10"/>
    <mergeCell ref="A13:B13"/>
    <mergeCell ref="B38:H38"/>
    <mergeCell ref="B29:H29"/>
    <mergeCell ref="A44:H44"/>
    <mergeCell ref="A9:B9"/>
    <mergeCell ref="B19:H19"/>
    <mergeCell ref="B34:H34"/>
    <mergeCell ref="B28:H28"/>
    <mergeCell ref="A40:H40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tabColor rgb="002D52EF"/>
    <outlinePr summaryBelow="1" summaryRight="1"/>
    <pageSetUpPr/>
  </sheetPr>
  <dimension ref="A1:M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2" customWidth="1" min="3" max="3"/>
    <col width="12" customWidth="1" min="4" max="4"/>
    <col width="16" customWidth="1" min="5" max="5"/>
    <col width="40" customWidth="1" min="6" max="6"/>
    <col width="24" customWidth="1" min="7" max="7"/>
    <col width="14" customWidth="1" min="8" max="8"/>
    <col width="14" customWidth="1" min="9" max="9"/>
    <col width="16" customWidth="1" min="10" max="10"/>
    <col width="24" customWidth="1" min="11" max="11"/>
    <col width="22" customWidth="1" min="12" max="12"/>
    <col width="35" customWidth="1" min="13" max="13"/>
  </cols>
  <sheetData>
    <row r="1" ht="30" customHeight="1">
      <c r="A1" s="1" t="inlineStr">
        <is>
          <t>Lançamento de Custos de Manutenção</t>
        </is>
      </c>
    </row>
    <row r="2" ht="22" customHeight="1">
      <c r="A2" s="12" t="inlineStr">
        <is>
          <t>ID</t>
        </is>
      </c>
      <c r="B2" s="12" t="inlineStr">
        <is>
          <t>Num_OS</t>
        </is>
      </c>
      <c r="C2" s="12" t="inlineStr">
        <is>
          <t>TAG</t>
        </is>
      </c>
      <c r="D2" s="12" t="inlineStr">
        <is>
          <t>Usina</t>
        </is>
      </c>
      <c r="E2" s="12" t="inlineStr">
        <is>
          <t>Tipo_Custo</t>
        </is>
      </c>
      <c r="F2" s="12" t="inlineStr">
        <is>
          <t>Descricao</t>
        </is>
      </c>
      <c r="G2" s="12" t="inlineStr">
        <is>
          <t>Fornecedor</t>
        </is>
      </c>
      <c r="H2" s="12" t="inlineStr">
        <is>
          <t>Nota_Fiscal</t>
        </is>
      </c>
      <c r="I2" s="12" t="inlineStr">
        <is>
          <t>Data</t>
        </is>
      </c>
      <c r="J2" s="12" t="inlineStr">
        <is>
          <t>Valor</t>
        </is>
      </c>
      <c r="K2" s="12" t="inlineStr">
        <is>
          <t>Centro_Custo</t>
        </is>
      </c>
      <c r="L2" s="12" t="inlineStr">
        <is>
          <t>Aprovador</t>
        </is>
      </c>
      <c r="M2" s="12" t="inlineStr">
        <is>
          <t>Observacoes</t>
        </is>
      </c>
    </row>
    <row r="3" ht="18" customHeight="1">
      <c r="A3" s="8" t="inlineStr">
        <is>
          <t>CST-001</t>
        </is>
      </c>
      <c r="B3" s="8" t="inlineStr">
        <is>
          <t>OS-2025-0001</t>
        </is>
      </c>
      <c r="C3" s="8" t="inlineStr">
        <is>
          <t>GER-001</t>
        </is>
      </c>
      <c r="D3" s="8" t="inlineStr">
        <is>
          <t>Miranda</t>
        </is>
      </c>
      <c r="E3" s="8" t="inlineStr">
        <is>
          <t>Material</t>
        </is>
      </c>
      <c r="F3" s="8" t="inlineStr">
        <is>
          <t>Bobinas de substituição estator — Gerador Unid.1</t>
        </is>
      </c>
      <c r="G3" s="8" t="inlineStr">
        <is>
          <t>ABB Ltda.</t>
        </is>
      </c>
      <c r="H3" s="8" t="inlineStr">
        <is>
          <t>NF-123456</t>
        </is>
      </c>
      <c r="I3" s="15" t="n">
        <v>45822</v>
      </c>
      <c r="J3" s="44" t="n">
        <v>45000</v>
      </c>
      <c r="K3" s="8" t="inlineStr">
        <is>
          <t>CC-Miranda-Eletrico</t>
        </is>
      </c>
      <c r="L3" s="8" t="inlineStr">
        <is>
          <t>Eng. Geraldo Fonseca</t>
        </is>
      </c>
      <c r="M3" s="8" t="inlineStr">
        <is>
          <t>Substituição emergencial — parada forçada</t>
        </is>
      </c>
    </row>
    <row r="4" ht="18" customHeight="1">
      <c r="A4" s="6" t="inlineStr">
        <is>
          <t>CST-002</t>
        </is>
      </c>
      <c r="B4" s="6" t="inlineStr">
        <is>
          <t>OS-2025-0001</t>
        </is>
      </c>
      <c r="C4" s="6" t="inlineStr">
        <is>
          <t>GER-001</t>
        </is>
      </c>
      <c r="D4" s="6" t="inlineStr">
        <is>
          <t>Miranda</t>
        </is>
      </c>
      <c r="E4" s="6" t="inlineStr">
        <is>
          <t>MO Interna</t>
        </is>
      </c>
      <c r="F4" s="6" t="inlineStr">
        <is>
          <t>Horas técnicas equipe interna — 72h x 5 técnicos</t>
        </is>
      </c>
      <c r="G4" s="6" t="inlineStr">
        <is>
          <t>Equipe Interna</t>
        </is>
      </c>
      <c r="H4" s="6" t="inlineStr">
        <is>
          <t>RH-0156</t>
        </is>
      </c>
      <c r="I4" s="18" t="n">
        <v>45822</v>
      </c>
      <c r="J4" s="45" t="n">
        <v>28000</v>
      </c>
      <c r="K4" s="6" t="inlineStr">
        <is>
          <t>CC-Miranda-Eletrico</t>
        </is>
      </c>
      <c r="L4" s="6" t="inlineStr">
        <is>
          <t>Eng. Geraldo Fonseca</t>
        </is>
      </c>
      <c r="M4" s="6" t="inlineStr">
        <is>
          <t>HH registrados no ponto eletrônico</t>
        </is>
      </c>
    </row>
    <row r="5" ht="18" customHeight="1">
      <c r="A5" s="8" t="inlineStr">
        <is>
          <t>CST-003</t>
        </is>
      </c>
      <c r="B5" s="8" t="inlineStr">
        <is>
          <t>OS-2025-0042</t>
        </is>
      </c>
      <c r="C5" s="8" t="inlineStr">
        <is>
          <t>TRF-001</t>
        </is>
      </c>
      <c r="D5" s="8" t="inlineStr">
        <is>
          <t>Miranda</t>
        </is>
      </c>
      <c r="E5" s="8" t="inlineStr">
        <is>
          <t>Terceirizado</t>
        </is>
      </c>
      <c r="F5" s="8" t="inlineStr">
        <is>
          <t>Serviços de inspeção dielétrica — ABB Serviços</t>
        </is>
      </c>
      <c r="G5" s="8" t="inlineStr">
        <is>
          <t>ABB Ltda.</t>
        </is>
      </c>
      <c r="H5" s="8" t="inlineStr">
        <is>
          <t>NF-789012</t>
        </is>
      </c>
      <c r="I5" s="15" t="n">
        <v>45941</v>
      </c>
      <c r="J5" s="44" t="n">
        <v>12000</v>
      </c>
      <c r="K5" s="8" t="inlineStr">
        <is>
          <t>CC-Miranda-Trans</t>
        </is>
      </c>
      <c r="L5" s="8" t="inlineStr">
        <is>
          <t>Eng. Ana Paula Costa</t>
        </is>
      </c>
      <c r="M5" s="8" t="inlineStr">
        <is>
          <t>Revisão anual preventiva — conforme contrato CT-2023-ABB</t>
        </is>
      </c>
    </row>
    <row r="6" ht="18" customHeight="1">
      <c r="A6" s="6" t="inlineStr">
        <is>
          <t>CST-004</t>
        </is>
      </c>
      <c r="B6" s="6" t="inlineStr">
        <is>
          <t>OS-2026-0003</t>
        </is>
      </c>
      <c r="C6" s="6" t="inlineStr">
        <is>
          <t>TUR-001</t>
        </is>
      </c>
      <c r="D6" s="6" t="inlineStr">
        <is>
          <t>Miranda</t>
        </is>
      </c>
      <c r="E6" s="6" t="inlineStr">
        <is>
          <t>Material</t>
        </is>
      </c>
      <c r="F6" s="6" t="inlineStr">
        <is>
          <t>Sensores de vibração adicionais para monitoramento contínuo</t>
        </is>
      </c>
      <c r="G6" s="6" t="inlineStr">
        <is>
          <t>SKF do Brasil</t>
        </is>
      </c>
      <c r="H6" s="6" t="inlineStr">
        <is>
          <t>NF-456789</t>
        </is>
      </c>
      <c r="I6" s="18" t="n">
        <v>46206</v>
      </c>
      <c r="J6" s="45" t="n">
        <v>3500</v>
      </c>
      <c r="K6" s="6" t="inlineStr">
        <is>
          <t>CC-Miranda-Mecanico</t>
        </is>
      </c>
      <c r="L6" s="6" t="inlineStr">
        <is>
          <t>Eng. Paulo Ribeiro</t>
        </is>
      </c>
      <c r="M6" s="6" t="inlineStr">
        <is>
          <t>Instalação em mancal escora e mancal guia</t>
        </is>
      </c>
    </row>
    <row r="7">
      <c r="A7" s="46" t="n"/>
      <c r="B7" s="46" t="n"/>
      <c r="C7" s="46" t="n"/>
      <c r="D7" s="46" t="n"/>
      <c r="E7" s="46" t="n"/>
      <c r="F7" s="46" t="n"/>
      <c r="G7" s="46" t="n"/>
      <c r="H7" s="46" t="n"/>
      <c r="I7" s="46" t="n"/>
      <c r="J7" s="46" t="n"/>
      <c r="K7" s="46" t="n"/>
      <c r="L7" s="46" t="n"/>
      <c r="M7" s="46" t="n"/>
    </row>
    <row r="8" ht="24" customHeight="1">
      <c r="A8" s="47" t="inlineStr">
        <is>
          <t>TOTAL GERAL</t>
        </is>
      </c>
      <c r="B8" s="48" t="n"/>
      <c r="C8" s="48" t="n"/>
      <c r="D8" s="48" t="n"/>
      <c r="E8" s="48" t="n"/>
      <c r="F8" s="48" t="n"/>
      <c r="G8" s="48" t="n"/>
      <c r="H8" s="48" t="n"/>
      <c r="I8" s="48" t="n"/>
      <c r="J8" s="49">
        <f>SUM(J3:J7)</f>
        <v/>
      </c>
      <c r="K8" s="48" t="n"/>
      <c r="L8" s="48" t="n"/>
      <c r="M8" s="48" t="n"/>
    </row>
  </sheetData>
  <autoFilter ref="A2:M2"/>
  <mergeCells count="2">
    <mergeCell ref="A8:I8"/>
    <mergeCell ref="A1:M1"/>
  </mergeCells>
  <dataValidations count="2">
    <dataValidation sqref="E3:E1000" showDropDown="0" showInputMessage="0" showErrorMessage="1" allowBlank="1" errorTitle="Entrada inválida" error="Valor inválido. Use a lista." type="list">
      <formula1>"Material,MO Interna,Terceirizado,Contrato,Outros"</formula1>
    </dataValidation>
    <dataValidation sqref="D3:D1000" showDropDown="0" showInputMessage="0" showErrorMessage="1" allowBlank="1" errorTitle="Entrada inválida" error="Valor inválido. Use a lista." type="list">
      <formula1>"Miranda,Jaguara"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D52EF"/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30" customWidth="1" min="3" max="3"/>
    <col width="12" customWidth="1" min="4" max="4"/>
    <col width="14" customWidth="1" min="5" max="5"/>
    <col width="14" customWidth="1" min="6" max="6"/>
    <col width="18" customWidth="1" min="7" max="7"/>
    <col width="18" customWidth="1" min="8" max="8"/>
    <col width="10" customWidth="1" min="9" max="9"/>
    <col width="14" customWidth="1" min="10" max="10"/>
    <col width="30" customWidth="1" min="11" max="11"/>
  </cols>
  <sheetData>
    <row r="1" ht="30" customHeight="1">
      <c r="A1" s="1" t="inlineStr">
        <is>
          <t>Cadastro de Equipamentos — UHE Miranda e UHE Jaguará</t>
        </is>
      </c>
    </row>
    <row r="2" ht="22" customHeight="1">
      <c r="A2" s="12" t="inlineStr">
        <is>
          <t>NUM</t>
        </is>
      </c>
      <c r="B2" s="12" t="inlineStr">
        <is>
          <t>TAG</t>
        </is>
      </c>
      <c r="C2" s="12" t="inlineStr">
        <is>
          <t>Nome</t>
        </is>
      </c>
      <c r="D2" s="12" t="inlineStr">
        <is>
          <t>Usina</t>
        </is>
      </c>
      <c r="E2" s="12" t="inlineStr">
        <is>
          <t>Sistema</t>
        </is>
      </c>
      <c r="F2" s="12" t="inlineStr">
        <is>
          <t>Criticidade</t>
        </is>
      </c>
      <c r="G2" s="12" t="inlineStr">
        <is>
          <t>Fabricante</t>
        </is>
      </c>
      <c r="H2" s="12" t="inlineStr">
        <is>
          <t>Modelo</t>
        </is>
      </c>
      <c r="I2" s="12" t="inlineStr">
        <is>
          <t>Ano_Fab</t>
        </is>
      </c>
      <c r="J2" s="12" t="inlineStr">
        <is>
          <t>Data_Inst</t>
        </is>
      </c>
      <c r="K2" s="12" t="inlineStr">
        <is>
          <t>Observacoes</t>
        </is>
      </c>
    </row>
    <row r="3" ht="18" customHeight="1">
      <c r="A3" s="13" t="n">
        <v>1</v>
      </c>
      <c r="B3" s="8" t="inlineStr">
        <is>
          <t>GER-001</t>
        </is>
      </c>
      <c r="C3" s="8" t="inlineStr">
        <is>
          <t>Gerador Principal Unidade 1</t>
        </is>
      </c>
      <c r="D3" s="8" t="inlineStr">
        <is>
          <t>Miranda</t>
        </is>
      </c>
      <c r="E3" s="8" t="inlineStr">
        <is>
          <t>Geracao</t>
        </is>
      </c>
      <c r="F3" s="13" t="inlineStr">
        <is>
          <t>A - Alta</t>
        </is>
      </c>
      <c r="G3" s="8" t="inlineStr">
        <is>
          <t>ANDRITZ</t>
        </is>
      </c>
      <c r="H3" s="8" t="inlineStr">
        <is>
          <t>SF-600</t>
        </is>
      </c>
      <c r="I3" s="14" t="n">
        <v>1998</v>
      </c>
      <c r="J3" s="15" t="n">
        <v>36600</v>
      </c>
      <c r="K3" s="8" t="inlineStr">
        <is>
          <t>Potência nominal 110 MW</t>
        </is>
      </c>
    </row>
    <row r="4" ht="18" customHeight="1">
      <c r="A4" s="16" t="n">
        <v>2</v>
      </c>
      <c r="B4" s="6" t="inlineStr">
        <is>
          <t>TUR-001</t>
        </is>
      </c>
      <c r="C4" s="6" t="inlineStr">
        <is>
          <t>Turbina Francis Unidade 1</t>
        </is>
      </c>
      <c r="D4" s="6" t="inlineStr">
        <is>
          <t>Miranda</t>
        </is>
      </c>
      <c r="E4" s="6" t="inlineStr">
        <is>
          <t>Geracao</t>
        </is>
      </c>
      <c r="F4" s="16" t="inlineStr">
        <is>
          <t>A - Alta</t>
        </is>
      </c>
      <c r="G4" s="6" t="inlineStr">
        <is>
          <t>ANDRITZ</t>
        </is>
      </c>
      <c r="H4" s="6" t="inlineStr">
        <is>
          <t>Francis 610</t>
        </is>
      </c>
      <c r="I4" s="17" t="n">
        <v>1998</v>
      </c>
      <c r="J4" s="18" t="n">
        <v>36600</v>
      </c>
      <c r="K4" s="6" t="inlineStr">
        <is>
          <t>Queda nominal 40m</t>
        </is>
      </c>
    </row>
    <row r="5" ht="18" customHeight="1">
      <c r="A5" s="13" t="n">
        <v>3</v>
      </c>
      <c r="B5" s="8" t="inlineStr">
        <is>
          <t>TRF-001</t>
        </is>
      </c>
      <c r="C5" s="8" t="inlineStr">
        <is>
          <t>Transformador Elevador</t>
        </is>
      </c>
      <c r="D5" s="8" t="inlineStr">
        <is>
          <t>Miranda</t>
        </is>
      </c>
      <c r="E5" s="8" t="inlineStr">
        <is>
          <t>Transmissao</t>
        </is>
      </c>
      <c r="F5" s="13" t="inlineStr">
        <is>
          <t>A - Alta</t>
        </is>
      </c>
      <c r="G5" s="8" t="inlineStr">
        <is>
          <t>ABB</t>
        </is>
      </c>
      <c r="H5" s="8" t="inlineStr">
        <is>
          <t>TRAFO-230kV</t>
        </is>
      </c>
      <c r="I5" s="14" t="n">
        <v>2001</v>
      </c>
      <c r="J5" s="15" t="n">
        <v>37082</v>
      </c>
      <c r="K5" s="8" t="inlineStr">
        <is>
          <t>138/230 kV — 330 MVA</t>
        </is>
      </c>
    </row>
    <row r="6" ht="18" customHeight="1">
      <c r="A6" s="16" t="n">
        <v>4</v>
      </c>
      <c r="B6" s="6" t="inlineStr">
        <is>
          <t>GER-002</t>
        </is>
      </c>
      <c r="C6" s="6" t="inlineStr">
        <is>
          <t>Gerador Principal Unidade 1</t>
        </is>
      </c>
      <c r="D6" s="6" t="inlineStr">
        <is>
          <t>Jaguara</t>
        </is>
      </c>
      <c r="E6" s="6" t="inlineStr">
        <is>
          <t>Geracao</t>
        </is>
      </c>
      <c r="F6" s="16" t="inlineStr">
        <is>
          <t>A - Alta</t>
        </is>
      </c>
      <c r="G6" s="6" t="inlineStr">
        <is>
          <t>ALSTOM</t>
        </is>
      </c>
      <c r="H6" s="6" t="inlineStr">
        <is>
          <t>Sync-720</t>
        </is>
      </c>
      <c r="I6" s="17" t="n">
        <v>2003</v>
      </c>
      <c r="J6" s="18" t="n">
        <v>38127</v>
      </c>
      <c r="K6" s="6" t="inlineStr">
        <is>
          <t>Potência nominal 180 MW</t>
        </is>
      </c>
    </row>
    <row r="7" ht="18" customHeight="1">
      <c r="A7" s="13" t="n">
        <v>5</v>
      </c>
      <c r="B7" s="8" t="inlineStr">
        <is>
          <t>AUX-001</t>
        </is>
      </c>
      <c r="C7" s="8" t="inlineStr">
        <is>
          <t>Bomba de Resfriamento Geradores</t>
        </is>
      </c>
      <c r="D7" s="8" t="inlineStr">
        <is>
          <t>Jaguara</t>
        </is>
      </c>
      <c r="E7" s="8" t="inlineStr">
        <is>
          <t>Auxiliares</t>
        </is>
      </c>
      <c r="F7" s="13" t="inlineStr">
        <is>
          <t>B - Media</t>
        </is>
      </c>
      <c r="G7" s="8" t="inlineStr">
        <is>
          <t>KSB</t>
        </is>
      </c>
      <c r="H7" s="8" t="inlineStr">
        <is>
          <t>Omega 65-200</t>
        </is>
      </c>
      <c r="I7" s="14" t="n">
        <v>2010</v>
      </c>
      <c r="J7" s="15" t="n">
        <v>40422</v>
      </c>
      <c r="K7" s="8" t="inlineStr">
        <is>
          <t>Sistema de resfriamento óleo</t>
        </is>
      </c>
    </row>
  </sheetData>
  <autoFilter ref="A2:K2"/>
  <mergeCells count="1">
    <mergeCell ref="A1:K1"/>
  </mergeCells>
  <dataValidations count="3">
    <dataValidation sqref="D3:D1000" showDropDown="0" showInputMessage="0" showErrorMessage="1" allowBlank="1" errorTitle="Entrada inválida" error="Valor inválido. Use a lista." type="list">
      <formula1>"Miranda,Jaguara"</formula1>
    </dataValidation>
    <dataValidation sqref="E3:E1000" showDropDown="0" showInputMessage="0" showErrorMessage="1" allowBlank="1" errorTitle="Entrada inválida" error="Valor inválido. Use a lista." type="list">
      <formula1>"Geracao,Transmissao,Auxiliares,Civil,Automacao"</formula1>
    </dataValidation>
    <dataValidation sqref="F3:F1000" showDropDown="0" showInputMessage="0" showErrorMessage="1" allowBlank="1" errorTitle="Entrada inválida" error="Valor inválido. Use a lista." type="list">
      <formula1>"A - Alta,B - Media,C - Baixa"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D52EF"/>
    <outlinePr summaryBelow="1" summaryRight="1"/>
    <pageSetUpPr/>
  </sheetPr>
  <dimension ref="A1:U20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2" customWidth="1" min="3" max="3"/>
    <col width="10" customWidth="1" min="4" max="4"/>
    <col width="22" customWidth="1" min="5" max="5"/>
    <col width="18" customWidth="1" min="6" max="6"/>
    <col width="16" customWidth="1" min="7" max="7"/>
    <col width="40" customWidth="1" min="8" max="8"/>
    <col width="20" customWidth="1" min="9" max="9"/>
    <col width="20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6" customWidth="1" min="16" max="16"/>
    <col width="16" customWidth="1" min="17" max="17"/>
    <col width="16" customWidth="1" min="18" max="18"/>
    <col width="30" customWidth="1" min="19" max="19"/>
    <col width="35" customWidth="1" min="20" max="20"/>
    <col width="30" customWidth="1" min="21" max="21"/>
  </cols>
  <sheetData>
    <row r="1" ht="30" customHeight="1">
      <c r="A1" s="1" t="inlineStr">
        <is>
          <t>Ordens de Serviço — Registro e Controle</t>
        </is>
      </c>
    </row>
    <row r="2" ht="22" customHeight="1">
      <c r="A2" s="12" t="inlineStr">
        <is>
          <t>NUM_OS</t>
        </is>
      </c>
      <c r="B2" s="12" t="inlineStr">
        <is>
          <t>Data_Abertura</t>
        </is>
      </c>
      <c r="C2" s="12" t="inlineStr">
        <is>
          <t>TAG</t>
        </is>
      </c>
      <c r="D2" s="12" t="inlineStr">
        <is>
          <t>Usina</t>
        </is>
      </c>
      <c r="E2" s="12" t="inlineStr">
        <is>
          <t>Tipo</t>
        </is>
      </c>
      <c r="F2" s="12" t="inlineStr">
        <is>
          <t>Prioridade</t>
        </is>
      </c>
      <c r="G2" s="12" t="inlineStr">
        <is>
          <t>Status</t>
        </is>
      </c>
      <c r="H2" s="12" t="inlineStr">
        <is>
          <t>Descricao</t>
        </is>
      </c>
      <c r="I2" s="12" t="inlineStr">
        <is>
          <t>Resp_Planejamento</t>
        </is>
      </c>
      <c r="J2" s="12" t="inlineStr">
        <is>
          <t>Resp_Execucao</t>
        </is>
      </c>
      <c r="K2" s="12" t="inlineStr">
        <is>
          <t>Data_Inicio_Plan</t>
        </is>
      </c>
      <c r="L2" s="12" t="inlineStr">
        <is>
          <t>Data_Fim_Plan</t>
        </is>
      </c>
      <c r="M2" s="12" t="inlineStr">
        <is>
          <t>Data_Inicio_Real</t>
        </is>
      </c>
      <c r="N2" s="12" t="inlineStr">
        <is>
          <t>Data_Fim_Real</t>
        </is>
      </c>
      <c r="O2" s="12" t="inlineStr">
        <is>
          <t>Duracao_Real_h</t>
        </is>
      </c>
      <c r="P2" s="12" t="inlineStr">
        <is>
          <t>Custo_Material</t>
        </is>
      </c>
      <c r="Q2" s="12" t="inlineStr">
        <is>
          <t>Custo_MO</t>
        </is>
      </c>
      <c r="R2" s="12" t="inlineStr">
        <is>
          <t>Custo_Total</t>
        </is>
      </c>
      <c r="S2" s="12" t="inlineStr">
        <is>
          <t>Causa_Raiz</t>
        </is>
      </c>
      <c r="T2" s="12" t="inlineStr">
        <is>
          <t>Acoes_Preventivas</t>
        </is>
      </c>
      <c r="U2" s="12" t="inlineStr">
        <is>
          <t>Observacoes</t>
        </is>
      </c>
    </row>
    <row r="3" ht="18" customHeight="1">
      <c r="A3" s="19" t="inlineStr">
        <is>
          <t>OS-2025-0001</t>
        </is>
      </c>
      <c r="B3" s="15" t="n">
        <v>45818</v>
      </c>
      <c r="C3" s="8" t="inlineStr">
        <is>
          <t>GER-001</t>
        </is>
      </c>
      <c r="D3" s="8" t="inlineStr">
        <is>
          <t>Miranda</t>
        </is>
      </c>
      <c r="E3" s="8" t="inlineStr">
        <is>
          <t>CORR - Corretiva</t>
        </is>
      </c>
      <c r="F3" s="8" t="inlineStr">
        <is>
          <t>1 - Emergencial</t>
        </is>
      </c>
      <c r="G3" s="8" t="inlineStr">
        <is>
          <t>Fechada</t>
        </is>
      </c>
      <c r="H3" s="8" t="inlineStr">
        <is>
          <t>Reparo em enrolamento do estator — vibração anormal detectada</t>
        </is>
      </c>
      <c r="I3" s="8" t="inlineStr">
        <is>
          <t>Carlos Mendes</t>
        </is>
      </c>
      <c r="J3" s="8" t="inlineStr">
        <is>
          <t>Paulo Ribeiro</t>
        </is>
      </c>
      <c r="K3" s="15" t="n">
        <v>45818</v>
      </c>
      <c r="L3" s="15" t="n">
        <v>45823</v>
      </c>
      <c r="M3" s="15" t="n">
        <v>45819</v>
      </c>
      <c r="N3" s="15" t="n">
        <v>45822</v>
      </c>
      <c r="O3" s="8" t="n">
        <v>72</v>
      </c>
      <c r="P3" s="20" t="n">
        <v>45000</v>
      </c>
      <c r="Q3" s="20" t="n">
        <v>28000</v>
      </c>
      <c r="R3" s="21">
        <f>P3+Q3</f>
        <v/>
      </c>
      <c r="S3" s="8" t="inlineStr">
        <is>
          <t>Falha em isolação de bobina por envelhecimento</t>
        </is>
      </c>
      <c r="T3" s="8" t="inlineStr">
        <is>
          <t>Inspeção termográfica semestral ampliada para trimestral</t>
        </is>
      </c>
      <c r="U3" s="8" t="inlineStr">
        <is>
          <t>Unidade parada por 72h — TEIF impactado</t>
        </is>
      </c>
    </row>
    <row r="4" ht="18" customHeight="1">
      <c r="A4" s="22" t="inlineStr">
        <is>
          <t>OS-2025-0042</t>
        </is>
      </c>
      <c r="B4" s="18" t="n">
        <v>45935</v>
      </c>
      <c r="C4" s="6" t="inlineStr">
        <is>
          <t>TRF-001</t>
        </is>
      </c>
      <c r="D4" s="6" t="inlineStr">
        <is>
          <t>Miranda</t>
        </is>
      </c>
      <c r="E4" s="6" t="inlineStr">
        <is>
          <t>PREV - Preventiva</t>
        </is>
      </c>
      <c r="F4" s="6" t="inlineStr">
        <is>
          <t>4 - Normal</t>
        </is>
      </c>
      <c r="G4" s="6" t="inlineStr">
        <is>
          <t>Fechada</t>
        </is>
      </c>
      <c r="H4" s="6" t="inlineStr">
        <is>
          <t>Revisão anual do transformador elevador — inspeção geral</t>
        </is>
      </c>
      <c r="I4" s="6" t="inlineStr">
        <is>
          <t>Ana Paula Costa</t>
        </is>
      </c>
      <c r="J4" s="6" t="inlineStr">
        <is>
          <t>José Ferreira</t>
        </is>
      </c>
      <c r="K4" s="18" t="n">
        <v>45938</v>
      </c>
      <c r="L4" s="18" t="n">
        <v>45942</v>
      </c>
      <c r="M4" s="18" t="n">
        <v>45938</v>
      </c>
      <c r="N4" s="18" t="n">
        <v>45941</v>
      </c>
      <c r="O4" s="6" t="n">
        <v>40</v>
      </c>
      <c r="P4" s="23" t="n">
        <v>12000</v>
      </c>
      <c r="Q4" s="23" t="n">
        <v>8500</v>
      </c>
      <c r="R4" s="24">
        <f>P4+Q4</f>
        <v/>
      </c>
      <c r="S4" s="6" t="inlineStr">
        <is>
          <t>N/A — Preventiva</t>
        </is>
      </c>
      <c r="T4" s="6" t="inlineStr">
        <is>
          <t>Verificado isoladores; troca de óleo isolante programada para 2026</t>
        </is>
      </c>
      <c r="U4" s="6" t="inlineStr">
        <is>
          <t>Equipamento em perfeito estado</t>
        </is>
      </c>
    </row>
    <row r="5" ht="18" customHeight="1">
      <c r="A5" s="19" t="inlineStr">
        <is>
          <t>OS-2026-0003</t>
        </is>
      </c>
      <c r="B5" s="15" t="n">
        <v>46202</v>
      </c>
      <c r="C5" s="8" t="inlineStr">
        <is>
          <t>TUR-001</t>
        </is>
      </c>
      <c r="D5" s="8" t="inlineStr">
        <is>
          <t>Miranda</t>
        </is>
      </c>
      <c r="E5" s="8" t="inlineStr">
        <is>
          <t>PRED - Preditiva</t>
        </is>
      </c>
      <c r="F5" s="8" t="inlineStr">
        <is>
          <t>2 - Urgente</t>
        </is>
      </c>
      <c r="G5" s="8" t="inlineStr">
        <is>
          <t>Em Execucao</t>
        </is>
      </c>
      <c r="H5" s="8" t="inlineStr">
        <is>
          <t>Análise de vibração — nível elevado detectado no monitoramento contínuo</t>
        </is>
      </c>
      <c r="I5" s="8" t="inlineStr">
        <is>
          <t>Carlos Mendes</t>
        </is>
      </c>
      <c r="J5" s="8" t="inlineStr">
        <is>
          <t>Marcos Silveira</t>
        </is>
      </c>
      <c r="K5" s="15" t="n">
        <v>46204</v>
      </c>
      <c r="L5" s="15" t="n">
        <v>46219</v>
      </c>
      <c r="M5" s="15" t="n">
        <v>46205</v>
      </c>
      <c r="N5" s="8" t="n"/>
      <c r="O5" s="8" t="n"/>
      <c r="P5" s="20" t="n">
        <v>3500</v>
      </c>
      <c r="Q5" s="20" t="n">
        <v>4200</v>
      </c>
      <c r="R5" s="21">
        <f>P5+Q5</f>
        <v/>
      </c>
      <c r="S5" s="8" t="inlineStr">
        <is>
          <t>Aguardando diagnóstico final de vibração</t>
        </is>
      </c>
      <c r="T5" s="8" t="inlineStr">
        <is>
          <t>Verificar alinhamento eixo turbina-gerador</t>
        </is>
      </c>
      <c r="U5" s="8" t="inlineStr">
        <is>
          <t>Monitoramento ativado 24h — sem parada por enquanto</t>
        </is>
      </c>
    </row>
    <row r="6">
      <c r="R6" s="25">
        <f>P6+Q6</f>
        <v/>
      </c>
    </row>
    <row r="7">
      <c r="R7" s="25">
        <f>P7+Q7</f>
        <v/>
      </c>
    </row>
    <row r="8">
      <c r="R8" s="25">
        <f>P8+Q8</f>
        <v/>
      </c>
    </row>
    <row r="9">
      <c r="R9" s="25">
        <f>P9+Q9</f>
        <v/>
      </c>
    </row>
    <row r="10">
      <c r="R10" s="25">
        <f>P10+Q10</f>
        <v/>
      </c>
    </row>
    <row r="11">
      <c r="R11" s="25">
        <f>P11+Q11</f>
        <v/>
      </c>
    </row>
    <row r="12">
      <c r="R12" s="25">
        <f>P12+Q12</f>
        <v/>
      </c>
    </row>
    <row r="13">
      <c r="R13" s="25">
        <f>P13+Q13</f>
        <v/>
      </c>
    </row>
    <row r="14">
      <c r="R14" s="25">
        <f>P14+Q14</f>
        <v/>
      </c>
    </row>
    <row r="15">
      <c r="R15" s="25">
        <f>P15+Q15</f>
        <v/>
      </c>
    </row>
    <row r="16">
      <c r="R16" s="25">
        <f>P16+Q16</f>
        <v/>
      </c>
    </row>
    <row r="17">
      <c r="R17" s="25">
        <f>P17+Q17</f>
        <v/>
      </c>
    </row>
    <row r="18">
      <c r="R18" s="25">
        <f>P18+Q18</f>
        <v/>
      </c>
    </row>
    <row r="19">
      <c r="R19" s="25">
        <f>P19+Q19</f>
        <v/>
      </c>
    </row>
    <row r="20">
      <c r="R20" s="25">
        <f>P20+Q20</f>
        <v/>
      </c>
    </row>
    <row r="21">
      <c r="R21" s="25">
        <f>P21+Q21</f>
        <v/>
      </c>
    </row>
    <row r="22">
      <c r="R22" s="25">
        <f>P22+Q22</f>
        <v/>
      </c>
    </row>
    <row r="23">
      <c r="R23" s="25">
        <f>P23+Q23</f>
        <v/>
      </c>
    </row>
    <row r="24">
      <c r="R24" s="25">
        <f>P24+Q24</f>
        <v/>
      </c>
    </row>
    <row r="25">
      <c r="R25" s="25">
        <f>P25+Q25</f>
        <v/>
      </c>
    </row>
    <row r="26">
      <c r="R26" s="25">
        <f>P26+Q26</f>
        <v/>
      </c>
    </row>
    <row r="27">
      <c r="R27" s="25">
        <f>P27+Q27</f>
        <v/>
      </c>
    </row>
    <row r="28">
      <c r="R28" s="25">
        <f>P28+Q28</f>
        <v/>
      </c>
    </row>
    <row r="29">
      <c r="R29" s="25">
        <f>P29+Q29</f>
        <v/>
      </c>
    </row>
    <row r="30">
      <c r="R30" s="25">
        <f>P30+Q30</f>
        <v/>
      </c>
    </row>
    <row r="31">
      <c r="R31" s="25">
        <f>P31+Q31</f>
        <v/>
      </c>
    </row>
    <row r="32">
      <c r="R32" s="25">
        <f>P32+Q32</f>
        <v/>
      </c>
    </row>
    <row r="33">
      <c r="R33" s="25">
        <f>P33+Q33</f>
        <v/>
      </c>
    </row>
    <row r="34">
      <c r="R34" s="25">
        <f>P34+Q34</f>
        <v/>
      </c>
    </row>
    <row r="35">
      <c r="R35" s="25">
        <f>P35+Q35</f>
        <v/>
      </c>
    </row>
    <row r="36">
      <c r="R36" s="25">
        <f>P36+Q36</f>
        <v/>
      </c>
    </row>
    <row r="37">
      <c r="R37" s="25">
        <f>P37+Q37</f>
        <v/>
      </c>
    </row>
    <row r="38">
      <c r="R38" s="25">
        <f>P38+Q38</f>
        <v/>
      </c>
    </row>
    <row r="39">
      <c r="R39" s="25">
        <f>P39+Q39</f>
        <v/>
      </c>
    </row>
    <row r="40">
      <c r="R40" s="25">
        <f>P40+Q40</f>
        <v/>
      </c>
    </row>
    <row r="41">
      <c r="R41" s="25">
        <f>P41+Q41</f>
        <v/>
      </c>
    </row>
    <row r="42">
      <c r="R42" s="25">
        <f>P42+Q42</f>
        <v/>
      </c>
    </row>
    <row r="43">
      <c r="R43" s="25">
        <f>P43+Q43</f>
        <v/>
      </c>
    </row>
    <row r="44">
      <c r="R44" s="25">
        <f>P44+Q44</f>
        <v/>
      </c>
    </row>
    <row r="45">
      <c r="R45" s="25">
        <f>P45+Q45</f>
        <v/>
      </c>
    </row>
    <row r="46">
      <c r="R46" s="25">
        <f>P46+Q46</f>
        <v/>
      </c>
    </row>
    <row r="47">
      <c r="R47" s="25">
        <f>P47+Q47</f>
        <v/>
      </c>
    </row>
    <row r="48">
      <c r="R48" s="25">
        <f>P48+Q48</f>
        <v/>
      </c>
    </row>
    <row r="49">
      <c r="R49" s="25">
        <f>P49+Q49</f>
        <v/>
      </c>
    </row>
    <row r="50">
      <c r="R50" s="25">
        <f>P50+Q50</f>
        <v/>
      </c>
    </row>
    <row r="51">
      <c r="R51" s="25">
        <f>P51+Q51</f>
        <v/>
      </c>
    </row>
    <row r="52">
      <c r="R52" s="25">
        <f>P52+Q52</f>
        <v/>
      </c>
    </row>
    <row r="53">
      <c r="R53" s="25">
        <f>P53+Q53</f>
        <v/>
      </c>
    </row>
    <row r="54">
      <c r="R54" s="25">
        <f>P54+Q54</f>
        <v/>
      </c>
    </row>
    <row r="55">
      <c r="R55" s="25">
        <f>P55+Q55</f>
        <v/>
      </c>
    </row>
    <row r="56">
      <c r="R56" s="25">
        <f>P56+Q56</f>
        <v/>
      </c>
    </row>
    <row r="57">
      <c r="R57" s="25">
        <f>P57+Q57</f>
        <v/>
      </c>
    </row>
    <row r="58">
      <c r="R58" s="25">
        <f>P58+Q58</f>
        <v/>
      </c>
    </row>
    <row r="59">
      <c r="R59" s="25">
        <f>P59+Q59</f>
        <v/>
      </c>
    </row>
    <row r="60">
      <c r="R60" s="25">
        <f>P60+Q60</f>
        <v/>
      </c>
    </row>
    <row r="61">
      <c r="R61" s="25">
        <f>P61+Q61</f>
        <v/>
      </c>
    </row>
    <row r="62">
      <c r="R62" s="25">
        <f>P62+Q62</f>
        <v/>
      </c>
    </row>
    <row r="63">
      <c r="R63" s="25">
        <f>P63+Q63</f>
        <v/>
      </c>
    </row>
    <row r="64">
      <c r="R64" s="25">
        <f>P64+Q64</f>
        <v/>
      </c>
    </row>
    <row r="65">
      <c r="R65" s="25">
        <f>P65+Q65</f>
        <v/>
      </c>
    </row>
    <row r="66">
      <c r="R66" s="25">
        <f>P66+Q66</f>
        <v/>
      </c>
    </row>
    <row r="67">
      <c r="R67" s="25">
        <f>P67+Q67</f>
        <v/>
      </c>
    </row>
    <row r="68">
      <c r="R68" s="25">
        <f>P68+Q68</f>
        <v/>
      </c>
    </row>
    <row r="69">
      <c r="R69" s="25">
        <f>P69+Q69</f>
        <v/>
      </c>
    </row>
    <row r="70">
      <c r="R70" s="25">
        <f>P70+Q70</f>
        <v/>
      </c>
    </row>
    <row r="71">
      <c r="R71" s="25">
        <f>P71+Q71</f>
        <v/>
      </c>
    </row>
    <row r="72">
      <c r="R72" s="25">
        <f>P72+Q72</f>
        <v/>
      </c>
    </row>
    <row r="73">
      <c r="R73" s="25">
        <f>P73+Q73</f>
        <v/>
      </c>
    </row>
    <row r="74">
      <c r="R74" s="25">
        <f>P74+Q74</f>
        <v/>
      </c>
    </row>
    <row r="75">
      <c r="R75" s="25">
        <f>P75+Q75</f>
        <v/>
      </c>
    </row>
    <row r="76">
      <c r="R76" s="25">
        <f>P76+Q76</f>
        <v/>
      </c>
    </row>
    <row r="77">
      <c r="R77" s="25">
        <f>P77+Q77</f>
        <v/>
      </c>
    </row>
    <row r="78">
      <c r="R78" s="25">
        <f>P78+Q78</f>
        <v/>
      </c>
    </row>
    <row r="79">
      <c r="R79" s="25">
        <f>P79+Q79</f>
        <v/>
      </c>
    </row>
    <row r="80">
      <c r="R80" s="25">
        <f>P80+Q80</f>
        <v/>
      </c>
    </row>
    <row r="81">
      <c r="R81" s="25">
        <f>P81+Q81</f>
        <v/>
      </c>
    </row>
    <row r="82">
      <c r="R82" s="25">
        <f>P82+Q82</f>
        <v/>
      </c>
    </row>
    <row r="83">
      <c r="R83" s="25">
        <f>P83+Q83</f>
        <v/>
      </c>
    </row>
    <row r="84">
      <c r="R84" s="25">
        <f>P84+Q84</f>
        <v/>
      </c>
    </row>
    <row r="85">
      <c r="R85" s="25">
        <f>P85+Q85</f>
        <v/>
      </c>
    </row>
    <row r="86">
      <c r="R86" s="25">
        <f>P86+Q86</f>
        <v/>
      </c>
    </row>
    <row r="87">
      <c r="R87" s="25">
        <f>P87+Q87</f>
        <v/>
      </c>
    </row>
    <row r="88">
      <c r="R88" s="25">
        <f>P88+Q88</f>
        <v/>
      </c>
    </row>
    <row r="89">
      <c r="R89" s="25">
        <f>P89+Q89</f>
        <v/>
      </c>
    </row>
    <row r="90">
      <c r="R90" s="25">
        <f>P90+Q90</f>
        <v/>
      </c>
    </row>
    <row r="91">
      <c r="R91" s="25">
        <f>P91+Q91</f>
        <v/>
      </c>
    </row>
    <row r="92">
      <c r="R92" s="25">
        <f>P92+Q92</f>
        <v/>
      </c>
    </row>
    <row r="93">
      <c r="R93" s="25">
        <f>P93+Q93</f>
        <v/>
      </c>
    </row>
    <row r="94">
      <c r="R94" s="25">
        <f>P94+Q94</f>
        <v/>
      </c>
    </row>
    <row r="95">
      <c r="R95" s="25">
        <f>P95+Q95</f>
        <v/>
      </c>
    </row>
    <row r="96">
      <c r="R96" s="25">
        <f>P96+Q96</f>
        <v/>
      </c>
    </row>
    <row r="97">
      <c r="R97" s="25">
        <f>P97+Q97</f>
        <v/>
      </c>
    </row>
    <row r="98">
      <c r="R98" s="25">
        <f>P98+Q98</f>
        <v/>
      </c>
    </row>
    <row r="99">
      <c r="R99" s="25">
        <f>P99+Q99</f>
        <v/>
      </c>
    </row>
    <row r="100">
      <c r="R100" s="25">
        <f>P100+Q100</f>
        <v/>
      </c>
    </row>
    <row r="101">
      <c r="R101" s="25">
        <f>P101+Q101</f>
        <v/>
      </c>
    </row>
    <row r="102">
      <c r="R102" s="25">
        <f>P102+Q102</f>
        <v/>
      </c>
    </row>
    <row r="103">
      <c r="R103" s="25">
        <f>P103+Q103</f>
        <v/>
      </c>
    </row>
    <row r="104">
      <c r="R104" s="25">
        <f>P104+Q104</f>
        <v/>
      </c>
    </row>
    <row r="105">
      <c r="R105" s="25">
        <f>P105+Q105</f>
        <v/>
      </c>
    </row>
    <row r="106">
      <c r="R106" s="25">
        <f>P106+Q106</f>
        <v/>
      </c>
    </row>
    <row r="107">
      <c r="R107" s="25">
        <f>P107+Q107</f>
        <v/>
      </c>
    </row>
    <row r="108">
      <c r="R108" s="25">
        <f>P108+Q108</f>
        <v/>
      </c>
    </row>
    <row r="109">
      <c r="R109" s="25">
        <f>P109+Q109</f>
        <v/>
      </c>
    </row>
    <row r="110">
      <c r="R110" s="25">
        <f>P110+Q110</f>
        <v/>
      </c>
    </row>
    <row r="111">
      <c r="R111" s="25">
        <f>P111+Q111</f>
        <v/>
      </c>
    </row>
    <row r="112">
      <c r="R112" s="25">
        <f>P112+Q112</f>
        <v/>
      </c>
    </row>
    <row r="113">
      <c r="R113" s="25">
        <f>P113+Q113</f>
        <v/>
      </c>
    </row>
    <row r="114">
      <c r="R114" s="25">
        <f>P114+Q114</f>
        <v/>
      </c>
    </row>
    <row r="115">
      <c r="R115" s="25">
        <f>P115+Q115</f>
        <v/>
      </c>
    </row>
    <row r="116">
      <c r="R116" s="25">
        <f>P116+Q116</f>
        <v/>
      </c>
    </row>
    <row r="117">
      <c r="R117" s="25">
        <f>P117+Q117</f>
        <v/>
      </c>
    </row>
    <row r="118">
      <c r="R118" s="25">
        <f>P118+Q118</f>
        <v/>
      </c>
    </row>
    <row r="119">
      <c r="R119" s="25">
        <f>P119+Q119</f>
        <v/>
      </c>
    </row>
    <row r="120">
      <c r="R120" s="25">
        <f>P120+Q120</f>
        <v/>
      </c>
    </row>
    <row r="121">
      <c r="R121" s="25">
        <f>P121+Q121</f>
        <v/>
      </c>
    </row>
    <row r="122">
      <c r="R122" s="25">
        <f>P122+Q122</f>
        <v/>
      </c>
    </row>
    <row r="123">
      <c r="R123" s="25">
        <f>P123+Q123</f>
        <v/>
      </c>
    </row>
    <row r="124">
      <c r="R124" s="25">
        <f>P124+Q124</f>
        <v/>
      </c>
    </row>
    <row r="125">
      <c r="R125" s="25">
        <f>P125+Q125</f>
        <v/>
      </c>
    </row>
    <row r="126">
      <c r="R126" s="25">
        <f>P126+Q126</f>
        <v/>
      </c>
    </row>
    <row r="127">
      <c r="R127" s="25">
        <f>P127+Q127</f>
        <v/>
      </c>
    </row>
    <row r="128">
      <c r="R128" s="25">
        <f>P128+Q128</f>
        <v/>
      </c>
    </row>
    <row r="129">
      <c r="R129" s="25">
        <f>P129+Q129</f>
        <v/>
      </c>
    </row>
    <row r="130">
      <c r="R130" s="25">
        <f>P130+Q130</f>
        <v/>
      </c>
    </row>
    <row r="131">
      <c r="R131" s="25">
        <f>P131+Q131</f>
        <v/>
      </c>
    </row>
    <row r="132">
      <c r="R132" s="25">
        <f>P132+Q132</f>
        <v/>
      </c>
    </row>
    <row r="133">
      <c r="R133" s="25">
        <f>P133+Q133</f>
        <v/>
      </c>
    </row>
    <row r="134">
      <c r="R134" s="25">
        <f>P134+Q134</f>
        <v/>
      </c>
    </row>
    <row r="135">
      <c r="R135" s="25">
        <f>P135+Q135</f>
        <v/>
      </c>
    </row>
    <row r="136">
      <c r="R136" s="25">
        <f>P136+Q136</f>
        <v/>
      </c>
    </row>
    <row r="137">
      <c r="R137" s="25">
        <f>P137+Q137</f>
        <v/>
      </c>
    </row>
    <row r="138">
      <c r="R138" s="25">
        <f>P138+Q138</f>
        <v/>
      </c>
    </row>
    <row r="139">
      <c r="R139" s="25">
        <f>P139+Q139</f>
        <v/>
      </c>
    </row>
    <row r="140">
      <c r="R140" s="25">
        <f>P140+Q140</f>
        <v/>
      </c>
    </row>
    <row r="141">
      <c r="R141" s="25">
        <f>P141+Q141</f>
        <v/>
      </c>
    </row>
    <row r="142">
      <c r="R142" s="25">
        <f>P142+Q142</f>
        <v/>
      </c>
    </row>
    <row r="143">
      <c r="R143" s="25">
        <f>P143+Q143</f>
        <v/>
      </c>
    </row>
    <row r="144">
      <c r="R144" s="25">
        <f>P144+Q144</f>
        <v/>
      </c>
    </row>
    <row r="145">
      <c r="R145" s="25">
        <f>P145+Q145</f>
        <v/>
      </c>
    </row>
    <row r="146">
      <c r="R146" s="25">
        <f>P146+Q146</f>
        <v/>
      </c>
    </row>
    <row r="147">
      <c r="R147" s="25">
        <f>P147+Q147</f>
        <v/>
      </c>
    </row>
    <row r="148">
      <c r="R148" s="25">
        <f>P148+Q148</f>
        <v/>
      </c>
    </row>
    <row r="149">
      <c r="R149" s="25">
        <f>P149+Q149</f>
        <v/>
      </c>
    </row>
    <row r="150">
      <c r="R150" s="25">
        <f>P150+Q150</f>
        <v/>
      </c>
    </row>
    <row r="151">
      <c r="R151" s="25">
        <f>P151+Q151</f>
        <v/>
      </c>
    </row>
    <row r="152">
      <c r="R152" s="25">
        <f>P152+Q152</f>
        <v/>
      </c>
    </row>
    <row r="153">
      <c r="R153" s="25">
        <f>P153+Q153</f>
        <v/>
      </c>
    </row>
    <row r="154">
      <c r="R154" s="25">
        <f>P154+Q154</f>
        <v/>
      </c>
    </row>
    <row r="155">
      <c r="R155" s="25">
        <f>P155+Q155</f>
        <v/>
      </c>
    </row>
    <row r="156">
      <c r="R156" s="25">
        <f>P156+Q156</f>
        <v/>
      </c>
    </row>
    <row r="157">
      <c r="R157" s="25">
        <f>P157+Q157</f>
        <v/>
      </c>
    </row>
    <row r="158">
      <c r="R158" s="25">
        <f>P158+Q158</f>
        <v/>
      </c>
    </row>
    <row r="159">
      <c r="R159" s="25">
        <f>P159+Q159</f>
        <v/>
      </c>
    </row>
    <row r="160">
      <c r="R160" s="25">
        <f>P160+Q160</f>
        <v/>
      </c>
    </row>
    <row r="161">
      <c r="R161" s="25">
        <f>P161+Q161</f>
        <v/>
      </c>
    </row>
    <row r="162">
      <c r="R162" s="25">
        <f>P162+Q162</f>
        <v/>
      </c>
    </row>
    <row r="163">
      <c r="R163" s="25">
        <f>P163+Q163</f>
        <v/>
      </c>
    </row>
    <row r="164">
      <c r="R164" s="25">
        <f>P164+Q164</f>
        <v/>
      </c>
    </row>
    <row r="165">
      <c r="R165" s="25">
        <f>P165+Q165</f>
        <v/>
      </c>
    </row>
    <row r="166">
      <c r="R166" s="25">
        <f>P166+Q166</f>
        <v/>
      </c>
    </row>
    <row r="167">
      <c r="R167" s="25">
        <f>P167+Q167</f>
        <v/>
      </c>
    </row>
    <row r="168">
      <c r="R168" s="25">
        <f>P168+Q168</f>
        <v/>
      </c>
    </row>
    <row r="169">
      <c r="R169" s="25">
        <f>P169+Q169</f>
        <v/>
      </c>
    </row>
    <row r="170">
      <c r="R170" s="25">
        <f>P170+Q170</f>
        <v/>
      </c>
    </row>
    <row r="171">
      <c r="R171" s="25">
        <f>P171+Q171</f>
        <v/>
      </c>
    </row>
    <row r="172">
      <c r="R172" s="25">
        <f>P172+Q172</f>
        <v/>
      </c>
    </row>
    <row r="173">
      <c r="R173" s="25">
        <f>P173+Q173</f>
        <v/>
      </c>
    </row>
    <row r="174">
      <c r="R174" s="25">
        <f>P174+Q174</f>
        <v/>
      </c>
    </row>
    <row r="175">
      <c r="R175" s="25">
        <f>P175+Q175</f>
        <v/>
      </c>
    </row>
    <row r="176">
      <c r="R176" s="25">
        <f>P176+Q176</f>
        <v/>
      </c>
    </row>
    <row r="177">
      <c r="R177" s="25">
        <f>P177+Q177</f>
        <v/>
      </c>
    </row>
    <row r="178">
      <c r="R178" s="25">
        <f>P178+Q178</f>
        <v/>
      </c>
    </row>
    <row r="179">
      <c r="R179" s="25">
        <f>P179+Q179</f>
        <v/>
      </c>
    </row>
    <row r="180">
      <c r="R180" s="25">
        <f>P180+Q180</f>
        <v/>
      </c>
    </row>
    <row r="181">
      <c r="R181" s="25">
        <f>P181+Q181</f>
        <v/>
      </c>
    </row>
    <row r="182">
      <c r="R182" s="25">
        <f>P182+Q182</f>
        <v/>
      </c>
    </row>
    <row r="183">
      <c r="R183" s="25">
        <f>P183+Q183</f>
        <v/>
      </c>
    </row>
    <row r="184">
      <c r="R184" s="25">
        <f>P184+Q184</f>
        <v/>
      </c>
    </row>
    <row r="185">
      <c r="R185" s="25">
        <f>P185+Q185</f>
        <v/>
      </c>
    </row>
    <row r="186">
      <c r="R186" s="25">
        <f>P186+Q186</f>
        <v/>
      </c>
    </row>
    <row r="187">
      <c r="R187" s="25">
        <f>P187+Q187</f>
        <v/>
      </c>
    </row>
    <row r="188">
      <c r="R188" s="25">
        <f>P188+Q188</f>
        <v/>
      </c>
    </row>
    <row r="189">
      <c r="R189" s="25">
        <f>P189+Q189</f>
        <v/>
      </c>
    </row>
    <row r="190">
      <c r="R190" s="25">
        <f>P190+Q190</f>
        <v/>
      </c>
    </row>
    <row r="191">
      <c r="R191" s="25">
        <f>P191+Q191</f>
        <v/>
      </c>
    </row>
    <row r="192">
      <c r="R192" s="25">
        <f>P192+Q192</f>
        <v/>
      </c>
    </row>
    <row r="193">
      <c r="R193" s="25">
        <f>P193+Q193</f>
        <v/>
      </c>
    </row>
    <row r="194">
      <c r="R194" s="25">
        <f>P194+Q194</f>
        <v/>
      </c>
    </row>
    <row r="195">
      <c r="R195" s="25">
        <f>P195+Q195</f>
        <v/>
      </c>
    </row>
    <row r="196">
      <c r="R196" s="25">
        <f>P196+Q196</f>
        <v/>
      </c>
    </row>
    <row r="197">
      <c r="R197" s="25">
        <f>P197+Q197</f>
        <v/>
      </c>
    </row>
    <row r="198">
      <c r="R198" s="25">
        <f>P198+Q198</f>
        <v/>
      </c>
    </row>
    <row r="199">
      <c r="R199" s="25">
        <f>P199+Q199</f>
        <v/>
      </c>
    </row>
    <row r="200">
      <c r="R200" s="25">
        <f>P200+Q200</f>
        <v/>
      </c>
    </row>
  </sheetData>
  <autoFilter ref="A2:U2"/>
  <mergeCells count="1">
    <mergeCell ref="A1:U1"/>
  </mergeCells>
  <conditionalFormatting sqref="A3:A200">
    <cfRule type="expression" priority="1" dxfId="0">
      <formula>AND($G3="Aberta",$B3&lt;TODAY()-7)</formula>
    </cfRule>
  </conditionalFormatting>
  <conditionalFormatting sqref="B3:B200">
    <cfRule type="expression" priority="2" dxfId="0">
      <formula>AND($G3="Aberta",$B3&lt;TODAY()-7)</formula>
    </cfRule>
  </conditionalFormatting>
  <conditionalFormatting sqref="C3:C200">
    <cfRule type="expression" priority="3" dxfId="0">
      <formula>AND($G3="Aberta",$B3&lt;TODAY()-7)</formula>
    </cfRule>
  </conditionalFormatting>
  <conditionalFormatting sqref="D3:D200">
    <cfRule type="expression" priority="4" dxfId="0">
      <formula>AND($G3="Aberta",$B3&lt;TODAY()-7)</formula>
    </cfRule>
  </conditionalFormatting>
  <conditionalFormatting sqref="E3:E200">
    <cfRule type="expression" priority="5" dxfId="0">
      <formula>AND($G3="Aberta",$B3&lt;TODAY()-7)</formula>
    </cfRule>
  </conditionalFormatting>
  <conditionalFormatting sqref="F3:F200">
    <cfRule type="expression" priority="6" dxfId="0">
      <formula>AND($G3="Aberta",$B3&lt;TODAY()-7)</formula>
    </cfRule>
  </conditionalFormatting>
  <conditionalFormatting sqref="G3:G200">
    <cfRule type="expression" priority="7" dxfId="0">
      <formula>AND($G3="Aberta",$B3&lt;TODAY()-7)</formula>
    </cfRule>
  </conditionalFormatting>
  <conditionalFormatting sqref="H3:H200">
    <cfRule type="expression" priority="8" dxfId="0">
      <formula>AND($G3="Aberta",$B3&lt;TODAY()-7)</formula>
    </cfRule>
  </conditionalFormatting>
  <conditionalFormatting sqref="I3:I200">
    <cfRule type="expression" priority="9" dxfId="0">
      <formula>AND($G3="Aberta",$B3&lt;TODAY()-7)</formula>
    </cfRule>
  </conditionalFormatting>
  <conditionalFormatting sqref="J3:J200">
    <cfRule type="expression" priority="10" dxfId="0">
      <formula>AND($G3="Aberta",$B3&lt;TODAY()-7)</formula>
    </cfRule>
  </conditionalFormatting>
  <conditionalFormatting sqref="K3:K200">
    <cfRule type="expression" priority="11" dxfId="0">
      <formula>AND($G3="Aberta",$B3&lt;TODAY()-7)</formula>
    </cfRule>
  </conditionalFormatting>
  <conditionalFormatting sqref="L3:L200">
    <cfRule type="expression" priority="12" dxfId="0">
      <formula>AND($G3="Aberta",$B3&lt;TODAY()-7)</formula>
    </cfRule>
  </conditionalFormatting>
  <conditionalFormatting sqref="M3:M200">
    <cfRule type="expression" priority="13" dxfId="0">
      <formula>AND($G3="Aberta",$B3&lt;TODAY()-7)</formula>
    </cfRule>
  </conditionalFormatting>
  <conditionalFormatting sqref="N3:N200">
    <cfRule type="expression" priority="14" dxfId="0">
      <formula>AND($G3="Aberta",$B3&lt;TODAY()-7)</formula>
    </cfRule>
  </conditionalFormatting>
  <conditionalFormatting sqref="O3:O200">
    <cfRule type="expression" priority="15" dxfId="0">
      <formula>AND($G3="Aberta",$B3&lt;TODAY()-7)</formula>
    </cfRule>
  </conditionalFormatting>
  <conditionalFormatting sqref="P3:P200">
    <cfRule type="expression" priority="16" dxfId="0">
      <formula>AND($G3="Aberta",$B3&lt;TODAY()-7)</formula>
    </cfRule>
  </conditionalFormatting>
  <conditionalFormatting sqref="Q3:Q200">
    <cfRule type="expression" priority="17" dxfId="0">
      <formula>AND($G3="Aberta",$B3&lt;TODAY()-7)</formula>
    </cfRule>
  </conditionalFormatting>
  <conditionalFormatting sqref="R3:R200">
    <cfRule type="expression" priority="18" dxfId="0">
      <formula>AND($G3="Aberta",$B3&lt;TODAY()-7)</formula>
    </cfRule>
  </conditionalFormatting>
  <conditionalFormatting sqref="S3:S200">
    <cfRule type="expression" priority="19" dxfId="0">
      <formula>AND($G3="Aberta",$B3&lt;TODAY()-7)</formula>
    </cfRule>
  </conditionalFormatting>
  <conditionalFormatting sqref="T3:T200">
    <cfRule type="expression" priority="20" dxfId="0">
      <formula>AND($G3="Aberta",$B3&lt;TODAY()-7)</formula>
    </cfRule>
  </conditionalFormatting>
  <conditionalFormatting sqref="U3:U200">
    <cfRule type="expression" priority="21" dxfId="0">
      <formula>AND($G3="Aberta",$B3&lt;TODAY()-7)</formula>
    </cfRule>
  </conditionalFormatting>
  <dataValidations count="4">
    <dataValidation sqref="E3:E1000" showDropDown="0" showInputMessage="0" showErrorMessage="1" allowBlank="1" errorTitle="Entrada inválida" error="Valor inválido. Use a lista." type="list">
      <formula1>"PREV - Preventiva,PRED - Preditiva,CORR - Corretiva,MELHORIA"</formula1>
    </dataValidation>
    <dataValidation sqref="F3:F1000" showDropDown="0" showInputMessage="0" showErrorMessage="1" allowBlank="1" errorTitle="Entrada inválida" error="Valor inválido. Use a lista." type="list">
      <formula1>"1 - Emergencial,2 - Urgente,3 - Alta,4 - Normal,5 - Baixa"</formula1>
    </dataValidation>
    <dataValidation sqref="G3:G1000" showDropDown="0" showInputMessage="0" showErrorMessage="1" allowBlank="1" errorTitle="Entrada inválida" error="Valor inválido. Use a lista." type="list">
      <formula1>"Aberta,Planejada,Em Execucao,Aguardando Material,Fechada,Cancelada"</formula1>
    </dataValidation>
    <dataValidation sqref="D3:D1000" showDropDown="0" showInputMessage="0" showErrorMessage="1" allowBlank="1" errorTitle="Entrada inválida" error="Valor inválido. Use a lista." type="list">
      <formula1>"Miranda,Jaguara"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22C55E"/>
    <outlinePr summaryBelow="1" summaryRight="1"/>
    <pageSetUpPr/>
  </sheetPr>
  <dimension ref="A1:L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40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20" customWidth="1" min="10" max="10"/>
    <col width="14" customWidth="1" min="11" max="11"/>
    <col width="35" customWidth="1" min="12" max="12"/>
  </cols>
  <sheetData>
    <row r="1" ht="30" customHeight="1">
      <c r="A1" s="1" t="inlineStr">
        <is>
          <t>Plano Mestre de Manutenção Preventiva</t>
        </is>
      </c>
    </row>
    <row r="2" ht="22" customHeight="1">
      <c r="A2" s="12" t="inlineStr">
        <is>
          <t>ID</t>
        </is>
      </c>
      <c r="B2" s="12" t="inlineStr">
        <is>
          <t>TAG</t>
        </is>
      </c>
      <c r="C2" s="12" t="inlineStr">
        <is>
          <t>Usina</t>
        </is>
      </c>
      <c r="D2" s="12" t="inlineStr">
        <is>
          <t>Tarefa</t>
        </is>
      </c>
      <c r="E2" s="12" t="inlineStr">
        <is>
          <t>Sistema</t>
        </is>
      </c>
      <c r="F2" s="12" t="inlineStr">
        <is>
          <t>Criticidade</t>
        </is>
      </c>
      <c r="G2" s="12" t="inlineStr">
        <is>
          <t>Periodicidade</t>
        </is>
      </c>
      <c r="H2" s="12" t="inlineStr">
        <is>
          <t>Ultima_Exec</t>
        </is>
      </c>
      <c r="I2" s="12" t="inlineStr">
        <is>
          <t>Prox_Exec</t>
        </is>
      </c>
      <c r="J2" s="12" t="inlineStr">
        <is>
          <t>Resp</t>
        </is>
      </c>
      <c r="K2" s="12" t="inlineStr">
        <is>
          <t>Status</t>
        </is>
      </c>
      <c r="L2" s="12" t="inlineStr">
        <is>
          <t>Observacoes</t>
        </is>
      </c>
    </row>
    <row r="3" ht="18" customHeight="1">
      <c r="A3" s="8" t="inlineStr">
        <is>
          <t>PREV-001</t>
        </is>
      </c>
      <c r="B3" s="8" t="inlineStr">
        <is>
          <t>GER-001</t>
        </is>
      </c>
      <c r="C3" s="8" t="inlineStr">
        <is>
          <t>Miranda</t>
        </is>
      </c>
      <c r="D3" s="8" t="inlineStr">
        <is>
          <t>Inspeção de escovas e anéis coletores</t>
        </is>
      </c>
      <c r="E3" s="8" t="inlineStr">
        <is>
          <t>Geracao</t>
        </is>
      </c>
      <c r="F3" s="8" t="inlineStr">
        <is>
          <t>A - Alta</t>
        </is>
      </c>
      <c r="G3" s="8" t="inlineStr">
        <is>
          <t>Mensal</t>
        </is>
      </c>
      <c r="H3" s="15" t="n">
        <v>46182</v>
      </c>
      <c r="I3" s="15" t="n">
        <v>46212</v>
      </c>
      <c r="J3" s="8" t="inlineStr">
        <is>
          <t>Carlos Mendes</t>
        </is>
      </c>
      <c r="K3" s="8" t="inlineStr">
        <is>
          <t>Atrasada</t>
        </is>
      </c>
      <c r="L3" s="8" t="inlineStr">
        <is>
          <t>Verificar desgaste e limpeza</t>
        </is>
      </c>
    </row>
    <row r="4" ht="18" customHeight="1">
      <c r="A4" s="6" t="inlineStr">
        <is>
          <t>PREV-002</t>
        </is>
      </c>
      <c r="B4" s="6" t="inlineStr">
        <is>
          <t>TUR-001</t>
        </is>
      </c>
      <c r="C4" s="6" t="inlineStr">
        <is>
          <t>Miranda</t>
        </is>
      </c>
      <c r="D4" s="6" t="inlineStr">
        <is>
          <t>Verificação de folgas nos mancais de guia</t>
        </is>
      </c>
      <c r="E4" s="6" t="inlineStr">
        <is>
          <t>Geracao</t>
        </is>
      </c>
      <c r="F4" s="6" t="inlineStr">
        <is>
          <t>A - Alta</t>
        </is>
      </c>
      <c r="G4" s="6" t="inlineStr">
        <is>
          <t>Trimestral</t>
        </is>
      </c>
      <c r="H4" s="18" t="n">
        <v>46154</v>
      </c>
      <c r="I4" s="18" t="n">
        <v>46244</v>
      </c>
      <c r="J4" s="6" t="inlineStr">
        <is>
          <t>Paulo Ribeiro</t>
        </is>
      </c>
      <c r="K4" s="6" t="inlineStr">
        <is>
          <t>Programada</t>
        </is>
      </c>
      <c r="L4" s="6" t="inlineStr">
        <is>
          <t>Folga máxima: 0,15mm</t>
        </is>
      </c>
    </row>
    <row r="5" ht="18" customHeight="1">
      <c r="A5" s="8" t="inlineStr">
        <is>
          <t>PREV-003</t>
        </is>
      </c>
      <c r="B5" s="8" t="inlineStr">
        <is>
          <t>TRF-001</t>
        </is>
      </c>
      <c r="C5" s="8" t="inlineStr">
        <is>
          <t>Miranda</t>
        </is>
      </c>
      <c r="D5" s="8" t="inlineStr">
        <is>
          <t>Medição de resistência de isolamento</t>
        </is>
      </c>
      <c r="E5" s="8" t="inlineStr">
        <is>
          <t>Transmissao</t>
        </is>
      </c>
      <c r="F5" s="8" t="inlineStr">
        <is>
          <t>A - Alta</t>
        </is>
      </c>
      <c r="G5" s="8" t="inlineStr">
        <is>
          <t>Semestral</t>
        </is>
      </c>
      <c r="H5" s="15" t="n">
        <v>46094</v>
      </c>
      <c r="I5" s="15" t="n">
        <v>46274</v>
      </c>
      <c r="J5" s="8" t="inlineStr">
        <is>
          <t>Ana Paula Costa</t>
        </is>
      </c>
      <c r="K5" s="8" t="inlineStr">
        <is>
          <t>Programada</t>
        </is>
      </c>
      <c r="L5" s="8" t="inlineStr">
        <is>
          <t>Usar Megger 5kV mínimo</t>
        </is>
      </c>
    </row>
    <row r="6" ht="18" customHeight="1">
      <c r="A6" s="6" t="inlineStr">
        <is>
          <t>PREV-004</t>
        </is>
      </c>
      <c r="B6" s="6" t="inlineStr">
        <is>
          <t>GER-002</t>
        </is>
      </c>
      <c r="C6" s="6" t="inlineStr">
        <is>
          <t>Jaguara</t>
        </is>
      </c>
      <c r="D6" s="6" t="inlineStr">
        <is>
          <t>Inspeção de escovas e anéis coletores</t>
        </is>
      </c>
      <c r="E6" s="6" t="inlineStr">
        <is>
          <t>Geracao</t>
        </is>
      </c>
      <c r="F6" s="6" t="inlineStr">
        <is>
          <t>A - Alta</t>
        </is>
      </c>
      <c r="G6" s="6" t="inlineStr">
        <is>
          <t>Mensal</t>
        </is>
      </c>
      <c r="H6" s="18" t="n">
        <v>46209</v>
      </c>
      <c r="I6" s="18" t="n">
        <v>46218</v>
      </c>
      <c r="J6" s="6" t="inlineStr">
        <is>
          <t>Marcos Silveira</t>
        </is>
      </c>
      <c r="K6" s="6" t="inlineStr">
        <is>
          <t>Programada</t>
        </is>
      </c>
      <c r="L6" s="6" t="inlineStr"/>
    </row>
    <row r="7" ht="18" customHeight="1">
      <c r="A7" s="8" t="inlineStr">
        <is>
          <t>PREV-005</t>
        </is>
      </c>
      <c r="B7" s="8" t="inlineStr">
        <is>
          <t>AUX-001</t>
        </is>
      </c>
      <c r="C7" s="8" t="inlineStr">
        <is>
          <t>Jaguara</t>
        </is>
      </c>
      <c r="D7" s="8" t="inlineStr">
        <is>
          <t>Troca de filtros do sistema de resfriamento</t>
        </is>
      </c>
      <c r="E7" s="8" t="inlineStr">
        <is>
          <t>Auxiliares</t>
        </is>
      </c>
      <c r="F7" s="8" t="inlineStr">
        <is>
          <t>B - Media</t>
        </is>
      </c>
      <c r="G7" s="8" t="inlineStr">
        <is>
          <t>Trimestral</t>
        </is>
      </c>
      <c r="H7" s="15" t="n">
        <v>46169</v>
      </c>
      <c r="I7" s="15" t="n">
        <v>46207</v>
      </c>
      <c r="J7" s="8" t="inlineStr">
        <is>
          <t>José Ferreira</t>
        </is>
      </c>
      <c r="K7" s="8" t="inlineStr">
        <is>
          <t>Atrasada</t>
        </is>
      </c>
      <c r="L7" s="8" t="inlineStr">
        <is>
          <t>Filtro reserva no almoxarifado posição A-12</t>
        </is>
      </c>
    </row>
  </sheetData>
  <autoFilter ref="A2:L2"/>
  <mergeCells count="1">
    <mergeCell ref="A1:L1"/>
  </mergeCells>
  <conditionalFormatting sqref="I3:I200">
    <cfRule type="expression" priority="1" dxfId="1">
      <formula>$I3&lt;TODAY()</formula>
    </cfRule>
    <cfRule type="expression" priority="2" dxfId="2">
      <formula>AND($I3&gt;=TODAY(),$I3&lt;=TODAY()+7)</formula>
    </cfRule>
    <cfRule type="expression" priority="3" dxfId="3">
      <formula>$I3&gt;TODAY()+7</formula>
    </cfRule>
  </conditionalFormatting>
  <dataValidations count="3">
    <dataValidation sqref="G3:G1000" showDropDown="0" showInputMessage="0" showErrorMessage="1" allowBlank="1" errorTitle="Entrada inválida" error="Valor inválido. Use a lista." type="list">
      <formula1>"Mensal,Trimestral,Semestral,Anual,Bienal"</formula1>
    </dataValidation>
    <dataValidation sqref="C3:C1000" showDropDown="0" showInputMessage="0" showErrorMessage="1" allowBlank="1" errorTitle="Entrada inválida" error="Valor inválido. Use a lista." type="list">
      <formula1>"Miranda,Jaguara"</formula1>
    </dataValidation>
    <dataValidation sqref="K3:K1000" showDropDown="0" showInputMessage="0" showErrorMessage="1" allowBlank="1" errorTitle="Entrada inválida" error="Valor inválido. Use a lista." type="list">
      <formula1>"Programada,Executada,Atrasada,Cancelada"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FFAA00"/>
    <outlinePr summaryBelow="1" summaryRight="1"/>
    <pageSetUpPr/>
  </sheetPr>
  <dimension ref="A1:L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24" customWidth="1" min="4" max="4"/>
    <col width="35" customWidth="1" min="5" max="5"/>
    <col width="14" customWidth="1" min="6" max="6"/>
    <col width="14" customWidth="1" min="7" max="7"/>
    <col width="40" customWidth="1" min="8" max="8"/>
    <col width="18" customWidth="1" min="9" max="9"/>
    <col width="14" customWidth="1" min="10" max="10"/>
    <col width="20" customWidth="1" min="11" max="11"/>
    <col width="35" customWidth="1" min="12" max="12"/>
  </cols>
  <sheetData>
    <row r="1" ht="30" customHeight="1">
      <c r="A1" s="1" t="inlineStr">
        <is>
          <t>Plano de Manutenção Preditiva — Monitoramento de Condição</t>
        </is>
      </c>
    </row>
    <row r="2" ht="22" customHeight="1">
      <c r="A2" s="12" t="inlineStr">
        <is>
          <t>ID</t>
        </is>
      </c>
      <c r="B2" s="12" t="inlineStr">
        <is>
          <t>TAG</t>
        </is>
      </c>
      <c r="C2" s="12" t="inlineStr">
        <is>
          <t>Usina</t>
        </is>
      </c>
      <c r="D2" s="12" t="inlineStr">
        <is>
          <t>Tecnica</t>
        </is>
      </c>
      <c r="E2" s="12" t="inlineStr">
        <is>
          <t>Parametro</t>
        </is>
      </c>
      <c r="F2" s="12" t="inlineStr">
        <is>
          <t>Periodicidade</t>
        </is>
      </c>
      <c r="G2" s="12" t="inlineStr">
        <is>
          <t>Ultima_Exec</t>
        </is>
      </c>
      <c r="H2" s="12" t="inlineStr">
        <is>
          <t>Resultado_Ultimo</t>
        </is>
      </c>
      <c r="I2" s="12" t="inlineStr">
        <is>
          <t>Status_Resultado</t>
        </is>
      </c>
      <c r="J2" s="12" t="inlineStr">
        <is>
          <t>Prox_Exec</t>
        </is>
      </c>
      <c r="K2" s="12" t="inlineStr">
        <is>
          <t>Resp</t>
        </is>
      </c>
      <c r="L2" s="12" t="inlineStr">
        <is>
          <t>Observacoes</t>
        </is>
      </c>
    </row>
    <row r="3" ht="18" customHeight="1">
      <c r="A3" s="8" t="inlineStr">
        <is>
          <t>PRED-001</t>
        </is>
      </c>
      <c r="B3" s="8" t="inlineStr">
        <is>
          <t>TRF-001</t>
        </is>
      </c>
      <c r="C3" s="8" t="inlineStr">
        <is>
          <t>Miranda</t>
        </is>
      </c>
      <c r="D3" s="8" t="inlineStr">
        <is>
          <t>DGA - Analise de Gases</t>
        </is>
      </c>
      <c r="E3" s="8" t="inlineStr">
        <is>
          <t>H2, CO, C2H2 dissolvidos em óleo</t>
        </is>
      </c>
      <c r="F3" s="8" t="inlineStr">
        <is>
          <t>Semestral</t>
        </is>
      </c>
      <c r="G3" s="15" t="n">
        <v>46034</v>
      </c>
      <c r="H3" s="8" t="inlineStr">
        <is>
          <t>H2=45ppm, CO=120ppm, C2H2=2ppm — dentro dos limites IEC 60599</t>
        </is>
      </c>
      <c r="I3" s="8" t="inlineStr">
        <is>
          <t>Normal</t>
        </is>
      </c>
      <c r="J3" s="15" t="n">
        <v>46219</v>
      </c>
      <c r="K3" s="8" t="inlineStr">
        <is>
          <t>Lab. Certificado — Miranda</t>
        </is>
      </c>
      <c r="L3" s="8" t="inlineStr">
        <is>
          <t>Laudo arq. em pasta digital TRF-001</t>
        </is>
      </c>
    </row>
    <row r="4" ht="18" customHeight="1">
      <c r="A4" s="6" t="inlineStr">
        <is>
          <t>PRED-002</t>
        </is>
      </c>
      <c r="B4" s="6" t="inlineStr">
        <is>
          <t>GER-001</t>
        </is>
      </c>
      <c r="C4" s="6" t="inlineStr">
        <is>
          <t>Miranda</t>
        </is>
      </c>
      <c r="D4" s="6" t="inlineStr">
        <is>
          <t>Vibracao</t>
        </is>
      </c>
      <c r="E4" s="6" t="inlineStr">
        <is>
          <t>Vibração mancal escorregamento — mm/s RMS</t>
        </is>
      </c>
      <c r="F4" s="6" t="inlineStr">
        <is>
          <t>Mensal</t>
        </is>
      </c>
      <c r="G4" s="18" t="n">
        <v>46204</v>
      </c>
      <c r="H4" s="6" t="inlineStr">
        <is>
          <t>Mancal guia: 1.8mm/s; Mancal escora: 2.1mm/s</t>
        </is>
      </c>
      <c r="I4" s="6" t="inlineStr">
        <is>
          <t>Atencao</t>
        </is>
      </c>
      <c r="J4" s="18" t="n">
        <v>46234</v>
      </c>
      <c r="K4" s="6" t="inlineStr">
        <is>
          <t>Carlos Mendes</t>
        </is>
      </c>
      <c r="L4" s="6" t="inlineStr">
        <is>
          <t>Limite alerta: 2,0mm/s; crítico: 4,0mm/s — ISO 10816</t>
        </is>
      </c>
    </row>
    <row r="5" ht="18" customHeight="1">
      <c r="A5" s="8" t="inlineStr">
        <is>
          <t>PRED-003</t>
        </is>
      </c>
      <c r="B5" s="8" t="inlineStr">
        <is>
          <t>TUR-001</t>
        </is>
      </c>
      <c r="C5" s="8" t="inlineStr">
        <is>
          <t>Miranda</t>
        </is>
      </c>
      <c r="D5" s="8" t="inlineStr">
        <is>
          <t>Analise de Oleo</t>
        </is>
      </c>
      <c r="E5" s="8" t="inlineStr">
        <is>
          <t>Viscosidade, acidez, ponto de fulgor óleo turbina</t>
        </is>
      </c>
      <c r="F5" s="8" t="inlineStr">
        <is>
          <t>Trimestral</t>
        </is>
      </c>
      <c r="G5" s="15" t="n">
        <v>46119</v>
      </c>
      <c r="H5" s="8" t="inlineStr">
        <is>
          <t>Viscosidade 46 cSt; Acidez 0,08 mg KOH/g — normal</t>
        </is>
      </c>
      <c r="I5" s="8" t="inlineStr">
        <is>
          <t>Normal</t>
        </is>
      </c>
      <c r="J5" s="15" t="n">
        <v>46209</v>
      </c>
      <c r="K5" s="8" t="inlineStr">
        <is>
          <t>Paulo Ribeiro</t>
        </is>
      </c>
      <c r="L5" s="8" t="inlineStr">
        <is>
          <t>Trocar óleo se acidez &gt; 0,20</t>
        </is>
      </c>
    </row>
    <row r="6" ht="18" customHeight="1">
      <c r="A6" s="6" t="inlineStr">
        <is>
          <t>PRED-004</t>
        </is>
      </c>
      <c r="B6" s="6" t="inlineStr">
        <is>
          <t>GER-002</t>
        </is>
      </c>
      <c r="C6" s="6" t="inlineStr">
        <is>
          <t>Jaguara</t>
        </is>
      </c>
      <c r="D6" s="6" t="inlineStr">
        <is>
          <t>Termografia</t>
        </is>
      </c>
      <c r="E6" s="6" t="inlineStr">
        <is>
          <t>Temperatura conexões terminais e barras coletoras</t>
        </is>
      </c>
      <c r="F6" s="6" t="inlineStr">
        <is>
          <t>Trimestral</t>
        </is>
      </c>
      <c r="G6" s="18" t="n">
        <v>46184</v>
      </c>
      <c r="H6" s="6" t="inlineStr">
        <is>
          <t>Ponto quente 62°C em terminal fase B — ΔT=18°C acima referência</t>
        </is>
      </c>
      <c r="I6" s="6" t="inlineStr">
        <is>
          <t>Critico</t>
        </is>
      </c>
      <c r="J6" s="18" t="n">
        <v>46216</v>
      </c>
      <c r="K6" s="6" t="inlineStr">
        <is>
          <t>Marcos Silveira</t>
        </is>
      </c>
      <c r="L6" s="6" t="inlineStr">
        <is>
          <t>OS corretiva aberta OS-2026-0003 — apertar terminais</t>
        </is>
      </c>
    </row>
  </sheetData>
  <autoFilter ref="A2:L2"/>
  <mergeCells count="1">
    <mergeCell ref="A1:L1"/>
  </mergeCells>
  <conditionalFormatting sqref="I3:I200">
    <cfRule type="expression" priority="1" dxfId="1">
      <formula>$I3="Critico"</formula>
    </cfRule>
    <cfRule type="expression" priority="2" dxfId="2">
      <formula>$I3="Atencao"</formula>
    </cfRule>
    <cfRule type="expression" priority="3" dxfId="3">
      <formula>$I3="Normal"</formula>
    </cfRule>
  </conditionalFormatting>
  <conditionalFormatting sqref="J3:J200">
    <cfRule type="expression" priority="4" dxfId="1">
      <formula>$J3&lt;TODAY()</formula>
    </cfRule>
    <cfRule type="expression" priority="5" dxfId="2">
      <formula>AND($J3&gt;=TODAY(),$J3&lt;=TODAY()+7)</formula>
    </cfRule>
  </conditionalFormatting>
  <dataValidations count="4">
    <dataValidation sqref="D3:D1000" showDropDown="0" showInputMessage="0" showErrorMessage="1" allowBlank="1" errorTitle="Entrada inválida" error="Valor inválido. Use a lista." type="list">
      <formula1>"DGA - Analise de Gases,Vibracao,Termografia,Analise de Oleo,Descargas Parciais,Analise Quimica Agua"</formula1>
    </dataValidation>
    <dataValidation sqref="F3:F1000" showDropDown="0" showInputMessage="0" showErrorMessage="1" allowBlank="1" errorTitle="Entrada inválida" error="Valor inválido. Use a lista." type="list">
      <formula1>"Mensal,Trimestral,Semestral,Anual"</formula1>
    </dataValidation>
    <dataValidation sqref="I3:I1000" showDropDown="0" showInputMessage="0" showErrorMessage="1" allowBlank="1" errorTitle="Entrada inválida" error="Valor inválido. Use a lista." type="list">
      <formula1>"Normal,Atencao,Critico,Aguardando Laudo"</formula1>
    </dataValidation>
    <dataValidation sqref="C3:C1000" showDropDown="0" showInputMessage="0" showErrorMessage="1" allowBlank="1" errorTitle="Entrada inválida" error="Valor inválido. Use a lista." type="list">
      <formula1>"Miranda,Jaguara"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FF4444"/>
    <outlinePr summaryBelow="1" summaryRight="1"/>
    <pageSetUpPr/>
  </sheetPr>
  <dimension ref="A1:N20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26" customWidth="1" min="4" max="4"/>
    <col width="40" customWidth="1" min="5" max="5"/>
    <col width="14" customWidth="1" min="6" max="6"/>
    <col width="12" customWidth="1" min="7" max="7"/>
    <col width="14" customWidth="1" min="8" max="8"/>
    <col width="12" customWidth="1" min="9" max="9"/>
    <col width="12" customWidth="1" min="10" max="10"/>
    <col width="18" customWidth="1" min="11" max="11"/>
    <col width="18" customWidth="1" min="12" max="12"/>
    <col width="18" customWidth="1" min="13" max="13"/>
    <col width="35" customWidth="1" min="14" max="14"/>
  </cols>
  <sheetData>
    <row r="1" ht="30" customHeight="1">
      <c r="A1" s="1" t="inlineStr">
        <is>
          <t>Registro de Paradas — Cálculo TEIF / TEIP</t>
        </is>
      </c>
    </row>
    <row r="2" ht="22" customHeight="1">
      <c r="A2" s="12" t="inlineStr">
        <is>
          <t>ID</t>
        </is>
      </c>
      <c r="B2" s="12" t="inlineStr">
        <is>
          <t>TAG</t>
        </is>
      </c>
      <c r="C2" s="12" t="inlineStr">
        <is>
          <t>Usina</t>
        </is>
      </c>
      <c r="D2" s="12" t="inlineStr">
        <is>
          <t>Tipo_Parada</t>
        </is>
      </c>
      <c r="E2" s="12" t="inlineStr">
        <is>
          <t>Causa</t>
        </is>
      </c>
      <c r="F2" s="12" t="inlineStr">
        <is>
          <t>Data_Inicio</t>
        </is>
      </c>
      <c r="G2" s="12" t="inlineStr">
        <is>
          <t>Hora_Inicio</t>
        </is>
      </c>
      <c r="H2" s="12" t="inlineStr">
        <is>
          <t>Data_Fim</t>
        </is>
      </c>
      <c r="I2" s="12" t="inlineStr">
        <is>
          <t>Hora_Fim</t>
        </is>
      </c>
      <c r="J2" s="12" t="inlineStr">
        <is>
          <t>Duracao_h</t>
        </is>
      </c>
      <c r="K2" s="12" t="inlineStr">
        <is>
          <t>Num_OS_Vinculada</t>
        </is>
      </c>
      <c r="L2" s="12" t="inlineStr">
        <is>
          <t>TEIF_Contribuicao</t>
        </is>
      </c>
      <c r="M2" s="12" t="inlineStr">
        <is>
          <t>TEIP_Contribuicao</t>
        </is>
      </c>
      <c r="N2" s="12" t="inlineStr">
        <is>
          <t>Observacoes</t>
        </is>
      </c>
    </row>
    <row r="3" ht="18" customHeight="1">
      <c r="A3" s="8" t="inlineStr">
        <is>
          <t>PAR-001</t>
        </is>
      </c>
      <c r="B3" s="8" t="inlineStr">
        <is>
          <t>GER-001</t>
        </is>
      </c>
      <c r="C3" s="8" t="inlineStr">
        <is>
          <t>Miranda</t>
        </is>
      </c>
      <c r="D3" s="8" t="inlineStr">
        <is>
          <t>Forcada</t>
        </is>
      </c>
      <c r="E3" s="8" t="inlineStr">
        <is>
          <t>Falha em enrolamento estator — vibração anormal</t>
        </is>
      </c>
      <c r="F3" s="15" t="n">
        <v>45819</v>
      </c>
      <c r="G3" s="8" t="inlineStr">
        <is>
          <t>08:00</t>
        </is>
      </c>
      <c r="H3" s="15" t="n">
        <v>45822</v>
      </c>
      <c r="I3" s="8" t="inlineStr">
        <is>
          <t>08:00</t>
        </is>
      </c>
      <c r="J3" s="26" t="n">
        <v>72</v>
      </c>
      <c r="K3" s="8" t="inlineStr">
        <is>
          <t>OS-2025-0001</t>
        </is>
      </c>
      <c r="L3" s="8" t="inlineStr">
        <is>
          <t>0,82%</t>
        </is>
      </c>
      <c r="M3" s="8" t="inlineStr"/>
      <c r="N3" s="8" t="inlineStr">
        <is>
          <t>Parada não programada — impacto TEIF</t>
        </is>
      </c>
    </row>
    <row r="4" ht="18" customHeight="1">
      <c r="A4" s="6" t="inlineStr">
        <is>
          <t>PAR-002</t>
        </is>
      </c>
      <c r="B4" s="6" t="inlineStr">
        <is>
          <t>TRF-001</t>
        </is>
      </c>
      <c r="C4" s="6" t="inlineStr">
        <is>
          <t>Miranda</t>
        </is>
      </c>
      <c r="D4" s="6" t="inlineStr">
        <is>
          <t>Programada - Manutencao</t>
        </is>
      </c>
      <c r="E4" s="6" t="inlineStr">
        <is>
          <t>Revisão anual programada transformador elevador</t>
        </is>
      </c>
      <c r="F4" s="18" t="n">
        <v>45938</v>
      </c>
      <c r="G4" s="6" t="inlineStr">
        <is>
          <t>07:00</t>
        </is>
      </c>
      <c r="H4" s="18" t="n">
        <v>45941</v>
      </c>
      <c r="I4" s="6" t="inlineStr">
        <is>
          <t>17:00</t>
        </is>
      </c>
      <c r="J4" s="27" t="n">
        <v>82</v>
      </c>
      <c r="K4" s="6" t="inlineStr">
        <is>
          <t>OS-2025-0042</t>
        </is>
      </c>
      <c r="L4" s="6" t="inlineStr"/>
      <c r="M4" s="6" t="inlineStr">
        <is>
          <t>0,94%</t>
        </is>
      </c>
      <c r="N4" s="6" t="inlineStr">
        <is>
          <t>Parada programada — impacto TEIP</t>
        </is>
      </c>
    </row>
    <row r="5" ht="18" customHeight="1">
      <c r="A5" s="8" t="inlineStr">
        <is>
          <t>PAR-003</t>
        </is>
      </c>
      <c r="B5" s="8" t="inlineStr">
        <is>
          <t>GER-002</t>
        </is>
      </c>
      <c r="C5" s="8" t="inlineStr">
        <is>
          <t>Jaguara</t>
        </is>
      </c>
      <c r="D5" s="8" t="inlineStr">
        <is>
          <t>Emergencial</t>
        </is>
      </c>
      <c r="E5" s="8" t="inlineStr">
        <is>
          <t>Proteção diferencial atuada — investigação em curso</t>
        </is>
      </c>
      <c r="F5" s="15" t="n">
        <v>46211</v>
      </c>
      <c r="G5" s="8" t="inlineStr">
        <is>
          <t>14:32</t>
        </is>
      </c>
      <c r="H5" s="15" t="n">
        <v>46212</v>
      </c>
      <c r="I5" s="8" t="inlineStr">
        <is>
          <t>06:15</t>
        </is>
      </c>
      <c r="J5" s="26" t="n">
        <v>15.72</v>
      </c>
      <c r="K5" s="8" t="inlineStr">
        <is>
          <t>OS-2026-0003</t>
        </is>
      </c>
      <c r="L5" s="8" t="inlineStr">
        <is>
          <t>0,18%</t>
        </is>
      </c>
      <c r="M5" s="8" t="inlineStr"/>
      <c r="N5" s="8" t="inlineStr">
        <is>
          <t>Atuação de relé 87G — raiz causa sob investigação</t>
        </is>
      </c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</sheetData>
  <autoFilter ref="A2:N2"/>
  <mergeCells count="1">
    <mergeCell ref="A1:N1"/>
  </mergeCells>
  <dataValidations count="2">
    <dataValidation sqref="D3:D1000" showDropDown="0" showInputMessage="0" showErrorMessage="1" allowBlank="1" errorTitle="Entrada inválida" error="Valor inválido. Use a lista." type="list">
      <formula1>"Forcada,Programada - Manutencao,Programada - Operacao,Emergencial"</formula1>
    </dataValidation>
    <dataValidation sqref="C3:C1000" showDropDown="0" showInputMessage="0" showErrorMessage="1" allowBlank="1" errorTitle="Entrada inválida" error="Valor inválido. Use a lista." type="list">
      <formula1>"Miranda,Jaguara"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2D52EF"/>
    <outlinePr summaryBelow="1" summaryRight="1"/>
    <pageSetUpPr/>
  </sheetPr>
  <dimension ref="A1:J2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38" customWidth="1" min="2" max="2"/>
    <col width="20" customWidth="1" min="3" max="3"/>
    <col width="14" customWidth="1" min="4" max="4"/>
    <col width="28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 ht="38" customHeight="1">
      <c r="A1" s="1" t="inlineStr">
        <is>
          <t>Painel de KPIs — Manutenção Hidráulica ENGIE Brasil</t>
        </is>
      </c>
    </row>
    <row r="2" ht="18" customHeight="1">
      <c r="A2" s="28" t="inlineStr">
        <is>
          <t>Atualizado em: 11/07/2026  |  Referência: Dados das abas Paradas e Ordens_Servico</t>
        </is>
      </c>
    </row>
    <row r="4" ht="20" customHeight="1">
      <c r="A4" s="3" t="inlineStr">
        <is>
          <t xml:space="preserve">  Configuração — Período de Referência</t>
        </is>
      </c>
    </row>
    <row r="5" ht="22" customHeight="1">
      <c r="A5" s="29" t="inlineStr">
        <is>
          <t xml:space="preserve">  Mês_Referência</t>
        </is>
      </c>
      <c r="B5" s="30" t="inlineStr">
        <is>
          <t>Número do mês (1-12)</t>
        </is>
      </c>
      <c r="C5" s="31" t="n">
        <v>7</v>
      </c>
    </row>
    <row r="6" ht="22" customHeight="1">
      <c r="A6" s="29" t="inlineStr">
        <is>
          <t xml:space="preserve">  Ano_Referência</t>
        </is>
      </c>
      <c r="B6" s="30" t="inlineStr">
        <is>
          <t>Ano de referência</t>
        </is>
      </c>
      <c r="C6" s="31" t="n">
        <v>2026</v>
      </c>
    </row>
    <row r="7" ht="22" customHeight="1">
      <c r="A7" s="29" t="inlineStr">
        <is>
          <t xml:space="preserve">  Usina_Filtro</t>
        </is>
      </c>
      <c r="B7" s="30" t="inlineStr">
        <is>
          <t>Selecione a usina</t>
        </is>
      </c>
      <c r="C7" s="31" t="inlineStr">
        <is>
          <t>Ambas</t>
        </is>
      </c>
    </row>
    <row r="8" ht="22" customHeight="1">
      <c r="A8" s="29" t="inlineStr">
        <is>
          <t xml:space="preserve">  Horas_Periodo</t>
        </is>
      </c>
      <c r="B8" s="30" t="inlineStr">
        <is>
          <t>Horas no mês de referência</t>
        </is>
      </c>
      <c r="C8" s="31" t="n">
        <v>720</v>
      </c>
    </row>
    <row r="9" ht="22" customHeight="1">
      <c r="A9" s="29" t="inlineStr">
        <is>
          <t xml:space="preserve">  MW_Instalado</t>
        </is>
      </c>
      <c r="B9" s="30" t="inlineStr">
        <is>
          <t>MW instalados (Miranda+Jag)</t>
        </is>
      </c>
      <c r="C9" s="31" t="n">
        <v>740</v>
      </c>
    </row>
    <row r="11" ht="20" customHeight="1">
      <c r="A11" s="3" t="inlineStr">
        <is>
          <t xml:space="preserve">  KPIs Técnicos — Confiabilidade e Disponibilidade</t>
        </is>
      </c>
    </row>
    <row r="12" ht="28" customHeight="1">
      <c r="A12" s="32" t="inlineStr">
        <is>
          <t xml:space="preserve">  TEIF (%)</t>
        </is>
      </c>
      <c r="B12" s="33" t="inlineStr">
        <is>
          <t>Taxa de Indisponibilidade Forçada</t>
        </is>
      </c>
      <c r="C12" s="34">
        <f>IFERROR(SUMIF(Paradas!D:D,"*Forcada*",Paradas!J:J)/(C8*C8)*100,0)</f>
        <v/>
      </c>
      <c r="D12" s="35" t="inlineStr">
        <is>
          <t>≤ 1,5%</t>
        </is>
      </c>
      <c r="E12" s="33" t="inlineStr">
        <is>
          <t>vermelho se &gt; 1,5%</t>
        </is>
      </c>
    </row>
    <row r="13" ht="28" customHeight="1">
      <c r="A13" s="36" t="inlineStr">
        <is>
          <t xml:space="preserve">  TEIP (%)</t>
        </is>
      </c>
      <c r="B13" s="37" t="inlineStr">
        <is>
          <t>Taxa de Indisponibilidade Programada</t>
        </is>
      </c>
      <c r="C13" s="38">
        <f>IFERROR(SUMIF(Paradas!D:D,"*Programada*",Paradas!J:J)/(C8*C8)*100,0)</f>
        <v/>
      </c>
      <c r="D13" s="39" t="inlineStr">
        <is>
          <t>≤ 3,0%</t>
        </is>
      </c>
      <c r="E13" s="37" t="inlineStr">
        <is>
          <t>amarelo se &gt; 3,0%</t>
        </is>
      </c>
    </row>
    <row r="14" ht="28" customHeight="1">
      <c r="A14" s="32" t="inlineStr">
        <is>
          <t xml:space="preserve">  Disponibilidade (%)</t>
        </is>
      </c>
      <c r="B14" s="33" t="inlineStr">
        <is>
          <t>100 - TEIF - TEIP</t>
        </is>
      </c>
      <c r="C14" s="34">
        <f>IFERROR(100-C12-C13,100)</f>
        <v/>
      </c>
      <c r="D14" s="35" t="inlineStr">
        <is>
          <t>≥ 97%</t>
        </is>
      </c>
      <c r="E14" s="33" t="inlineStr">
        <is>
          <t>verde ≥97%, amarelo 95-97%, vermelho &lt;95%</t>
        </is>
      </c>
    </row>
    <row r="15" ht="28" customHeight="1">
      <c r="A15" s="36" t="inlineStr">
        <is>
          <t xml:space="preserve">  MTBF (h)</t>
        </is>
      </c>
      <c r="B15" s="37" t="inlineStr">
        <is>
          <t>Tempo Médio Entre Falhas</t>
        </is>
      </c>
      <c r="C15" s="38">
        <f>IFERROR(C8/COUNTIF(Paradas!D:D,"Forcada"),"N/A")</f>
        <v/>
      </c>
      <c r="D15" s="39" t="inlineStr">
        <is>
          <t>≥ 2000h</t>
        </is>
      </c>
      <c r="E15" s="37" t="inlineStr">
        <is>
          <t>verde ≥2000, amarelo 1000-2000, vermelho &lt;1000</t>
        </is>
      </c>
    </row>
    <row r="16" ht="28" customHeight="1">
      <c r="A16" s="32" t="inlineStr">
        <is>
          <t xml:space="preserve">  MTTR (h)</t>
        </is>
      </c>
      <c r="B16" s="33" t="inlineStr">
        <is>
          <t>Tempo Médio de Reparo</t>
        </is>
      </c>
      <c r="C16" s="34">
        <f>IFERROR(AVERAGEIF(Ordens_Servico!E:E,"*CORR*",Ordens_Servico!O:O),"N/A")</f>
        <v/>
      </c>
      <c r="D16" s="35" t="inlineStr">
        <is>
          <t>≤ 24h</t>
        </is>
      </c>
      <c r="E16" s="33" t="inlineStr">
        <is>
          <t>verde ≤24, amarelo 24-48, vermelho &gt;48</t>
        </is>
      </c>
    </row>
    <row r="18" ht="20" customHeight="1">
      <c r="A18" s="3" t="inlineStr">
        <is>
          <t xml:space="preserve">  KPIs de Gestão — Backlog e Custos</t>
        </is>
      </c>
    </row>
    <row r="19" ht="28" customHeight="1">
      <c r="A19" s="32" t="inlineStr">
        <is>
          <t xml:space="preserve">  Backlog OS (qtd)</t>
        </is>
      </c>
      <c r="B19" s="33" t="inlineStr">
        <is>
          <t>OS com status Aberta ou Planejada</t>
        </is>
      </c>
      <c r="C19" s="40">
        <f>COUNTIF(Ordens_Servico!G:G,"Aberta")+COUNTIF(Ordens_Servico!G:G,"Planejada")</f>
        <v/>
      </c>
      <c r="D19" s="35" t="inlineStr">
        <is>
          <t>≤ 15</t>
        </is>
      </c>
      <c r="E19" s="33" t="inlineStr">
        <is>
          <t>vermelho se &gt; 20</t>
        </is>
      </c>
    </row>
    <row r="20" ht="28" customHeight="1">
      <c r="A20" s="36" t="inlineStr">
        <is>
          <t xml:space="preserve">  OS Atrasadas (qtd)</t>
        </is>
      </c>
      <c r="B20" s="37" t="inlineStr">
        <is>
          <t>Status=Aberta E abertura &gt; 7 dias</t>
        </is>
      </c>
      <c r="C20" s="41">
        <f>COUNTIFS(Ordens_Servico!G:G,"Aberta",Ordens_Servico!B:B,"&lt;"&amp;TODAY()-7)</f>
        <v/>
      </c>
      <c r="D20" s="39">
        <f> 0</f>
        <v/>
      </c>
      <c r="E20" s="37" t="inlineStr">
        <is>
          <t>vermelho se &gt; 0</t>
        </is>
      </c>
    </row>
    <row r="21" ht="28" customHeight="1">
      <c r="A21" s="32" t="inlineStr">
        <is>
          <t xml:space="preserve">  Preventivas Vencidas</t>
        </is>
      </c>
      <c r="B21" s="33" t="inlineStr">
        <is>
          <t>Plano_Preventivas com status Atrasada</t>
        </is>
      </c>
      <c r="C21" s="40">
        <f>COUNTIF(Plano_Preventivas!K:K,"Atrasada")</f>
        <v/>
      </c>
      <c r="D21" s="35">
        <f> 0</f>
        <v/>
      </c>
      <c r="E21" s="33" t="inlineStr">
        <is>
          <t>vermelho se &gt; 0</t>
        </is>
      </c>
    </row>
    <row r="22" ht="28" customHeight="1">
      <c r="A22" s="36" t="inlineStr">
        <is>
          <t xml:space="preserve">  Custo Total Mês (R$)</t>
        </is>
      </c>
      <c r="B22" s="37" t="inlineStr">
        <is>
          <t>Soma dos custos totais das OS</t>
        </is>
      </c>
      <c r="C22" s="42">
        <f>IFERROR(SUM(Ordens_Servico!R:R),0)</f>
        <v/>
      </c>
      <c r="D22" s="39" t="inlineStr">
        <is>
          <t>Ver orçamento</t>
        </is>
      </c>
      <c r="E22" s="37" t="inlineStr">
        <is>
          <t>informativo</t>
        </is>
      </c>
    </row>
    <row r="23" ht="28" customHeight="1">
      <c r="A23" s="32" t="inlineStr">
        <is>
          <t xml:space="preserve">  Custo Corretivo (%)</t>
        </is>
      </c>
      <c r="B23" s="33" t="inlineStr">
        <is>
          <t>% do custo corretivo sobre total</t>
        </is>
      </c>
      <c r="C23" s="34">
        <f>IFERROR(SUMIF(Ordens_Servico!E:E,"*CORR*",Ordens_Servico!R:R)/SUM(Ordens_Servico!R:R)*100,0)</f>
        <v/>
      </c>
      <c r="D23" s="35" t="inlineStr">
        <is>
          <t>≤ 30%</t>
        </is>
      </c>
      <c r="E23" s="33" t="inlineStr">
        <is>
          <t>vermelho se &gt; 40%</t>
        </is>
      </c>
    </row>
    <row r="26" ht="35" customHeight="1">
      <c r="A26" s="43" t="inlineStr">
        <is>
          <t xml:space="preserve">  NOTA: As fórmulas desta aba referenciam as abas Paradas, Ordens_Servico e Plano_Preventivas. Os valores são calculados sobre o total histórico. Para filtrar por período, utilize as colunas de data nas abas fonte.</t>
        </is>
      </c>
    </row>
  </sheetData>
  <mergeCells count="6">
    <mergeCell ref="A1:J1"/>
    <mergeCell ref="A18:J18"/>
    <mergeCell ref="A4:J4"/>
    <mergeCell ref="A26:J26"/>
    <mergeCell ref="A2:J2"/>
    <mergeCell ref="A11:J11"/>
  </mergeCells>
  <conditionalFormatting sqref="C14">
    <cfRule type="expression" priority="1" dxfId="4">
      <formula>C14&lt;95</formula>
    </cfRule>
    <cfRule type="expression" priority="2" dxfId="5">
      <formula>AND(C14&gt;=95,C14&lt;98)</formula>
    </cfRule>
    <cfRule type="expression" priority="3" dxfId="6">
      <formula>C14&gt;=98</formula>
    </cfRule>
  </conditionalFormatting>
  <conditionalFormatting sqref="C20">
    <cfRule type="expression" priority="4" dxfId="4">
      <formula>C20&gt;0</formula>
    </cfRule>
    <cfRule type="expression" priority="5" dxfId="6">
      <formula>C20=0</formula>
    </cfRule>
  </conditionalFormatting>
  <conditionalFormatting sqref="C21">
    <cfRule type="expression" priority="6" dxfId="4">
      <formula>C21&gt;0</formula>
    </cfRule>
    <cfRule type="expression" priority="7" dxfId="6">
      <formula>C21=0</formula>
    </cfRule>
  </conditionalFormatting>
  <dataValidations count="1">
    <dataValidation sqref="C9" showDropDown="0" showInputMessage="0" showErrorMessage="1" allowBlank="1" errorTitle="Entrada inválida" error="Valor inválido. Use a lista." type="list">
      <formula1>"Miranda,Jaguara,Ambas"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FFAA00"/>
    <outlinePr summaryBelow="1" summaryRight="1"/>
    <pageSetUpPr/>
  </sheetPr>
  <dimension ref="A1:N20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40" customWidth="1" min="4" max="4"/>
    <col width="18" customWidth="1" min="5" max="5"/>
    <col width="12" customWidth="1" min="6" max="6"/>
    <col width="12" customWidth="1" min="7" max="7"/>
    <col width="10" customWidth="1" min="8" max="8"/>
    <col width="16" customWidth="1" min="9" max="9"/>
    <col width="22" customWidth="1" min="10" max="10"/>
    <col width="14" customWidth="1" min="11" max="11"/>
    <col width="14" customWidth="1" min="12" max="12"/>
    <col width="18" customWidth="1" min="13" max="13"/>
    <col width="35" customWidth="1" min="14" max="14"/>
  </cols>
  <sheetData>
    <row r="1" ht="30" customHeight="1">
      <c r="A1" s="1" t="inlineStr">
        <is>
          <t>Almoxarifado — Estoque de Sobressalentes Críticos</t>
        </is>
      </c>
    </row>
    <row r="2" ht="22" customHeight="1">
      <c r="A2" s="12" t="inlineStr">
        <is>
          <t>ID</t>
        </is>
      </c>
      <c r="B2" s="12" t="inlineStr">
        <is>
          <t>TAG_Equip</t>
        </is>
      </c>
      <c r="C2" s="12" t="inlineStr">
        <is>
          <t>Usina</t>
        </is>
      </c>
      <c r="D2" s="12" t="inlineStr">
        <is>
          <t>Descricao</t>
        </is>
      </c>
      <c r="E2" s="12" t="inlineStr">
        <is>
          <t>Codigo_Fabricante</t>
        </is>
      </c>
      <c r="F2" s="12" t="inlineStr">
        <is>
          <t>Qtd_Atual</t>
        </is>
      </c>
      <c r="G2" s="12" t="inlineStr">
        <is>
          <t>Qtd_Minima</t>
        </is>
      </c>
      <c r="H2" s="12" t="inlineStr">
        <is>
          <t>Unidade</t>
        </is>
      </c>
      <c r="I2" s="12" t="inlineStr">
        <is>
          <t>Localizacao</t>
        </is>
      </c>
      <c r="J2" s="12" t="inlineStr">
        <is>
          <t>Fornecedor_Pref</t>
        </is>
      </c>
      <c r="K2" s="12" t="inlineStr">
        <is>
          <t>Preco_Unit</t>
        </is>
      </c>
      <c r="L2" s="12" t="inlineStr">
        <is>
          <t>Valor_Total</t>
        </is>
      </c>
      <c r="M2" s="12" t="inlineStr">
        <is>
          <t>Ultima_Movimentacao</t>
        </is>
      </c>
      <c r="N2" s="12" t="inlineStr">
        <is>
          <t>Observacoes</t>
        </is>
      </c>
    </row>
    <row r="3" ht="18" customHeight="1">
      <c r="A3" s="8" t="inlineStr">
        <is>
          <t>ALM-001</t>
        </is>
      </c>
      <c r="B3" s="8" t="inlineStr">
        <is>
          <t>TRF-001</t>
        </is>
      </c>
      <c r="C3" s="8" t="inlineStr">
        <is>
          <t>Miranda</t>
        </is>
      </c>
      <c r="D3" s="8" t="inlineStr">
        <is>
          <t>Bucha passante 138kV — transformador elevador</t>
        </is>
      </c>
      <c r="E3" s="8" t="inlineStr">
        <is>
          <t>ABB-BR138-V2</t>
        </is>
      </c>
      <c r="F3" s="8" t="n">
        <v>1</v>
      </c>
      <c r="G3" s="8" t="n">
        <v>2</v>
      </c>
      <c r="H3" s="8" t="inlineStr">
        <is>
          <t>UN</t>
        </is>
      </c>
      <c r="I3" s="8" t="inlineStr">
        <is>
          <t>Prateleira A-01</t>
        </is>
      </c>
      <c r="J3" s="8" t="inlineStr">
        <is>
          <t>ABB Ltda.</t>
        </is>
      </c>
      <c r="K3" s="20" t="n">
        <v>85000</v>
      </c>
      <c r="L3" s="21">
        <f>F3*K3</f>
        <v/>
      </c>
      <c r="M3" s="15" t="n">
        <v>45849</v>
      </c>
      <c r="N3" s="8" t="inlineStr">
        <is>
          <t>Nível crítico — pedido em andamento</t>
        </is>
      </c>
    </row>
    <row r="4" ht="18" customHeight="1">
      <c r="A4" s="6" t="inlineStr">
        <is>
          <t>ALM-002</t>
        </is>
      </c>
      <c r="B4" s="6" t="inlineStr">
        <is>
          <t>GER-001</t>
        </is>
      </c>
      <c r="C4" s="6" t="inlineStr">
        <is>
          <t>Miranda</t>
        </is>
      </c>
      <c r="D4" s="6" t="inlineStr">
        <is>
          <t>Escova de grafite 40x25x12mm — gerador</t>
        </is>
      </c>
      <c r="E4" s="6" t="inlineStr">
        <is>
          <t>MERSEN-EG40</t>
        </is>
      </c>
      <c r="F4" s="6" t="n">
        <v>24</v>
      </c>
      <c r="G4" s="6" t="n">
        <v>20</v>
      </c>
      <c r="H4" s="6" t="inlineStr">
        <is>
          <t>UN</t>
        </is>
      </c>
      <c r="I4" s="6" t="inlineStr">
        <is>
          <t>Gaveta B-04</t>
        </is>
      </c>
      <c r="J4" s="6" t="inlineStr">
        <is>
          <t>Mersen Brasil</t>
        </is>
      </c>
      <c r="K4" s="23" t="n">
        <v>320</v>
      </c>
      <c r="L4" s="24">
        <f>F4*K4</f>
        <v/>
      </c>
      <c r="M4" s="18" t="n">
        <v>46154</v>
      </c>
      <c r="N4" s="6" t="inlineStr">
        <is>
          <t>Repor lote de 48 unidades a cada revisão</t>
        </is>
      </c>
    </row>
    <row r="5" ht="18" customHeight="1">
      <c r="A5" s="8" t="inlineStr">
        <is>
          <t>ALM-003</t>
        </is>
      </c>
      <c r="B5" s="8" t="inlineStr">
        <is>
          <t>TUR-001</t>
        </is>
      </c>
      <c r="C5" s="8" t="inlineStr">
        <is>
          <t>Miranda</t>
        </is>
      </c>
      <c r="D5" s="8" t="inlineStr">
        <is>
          <t>Anel de vedação turbina Francis — junta tórica</t>
        </is>
      </c>
      <c r="E5" s="8" t="inlineStr">
        <is>
          <t>SKF-FR315</t>
        </is>
      </c>
      <c r="F5" s="8" t="n">
        <v>6</v>
      </c>
      <c r="G5" s="8" t="n">
        <v>4</v>
      </c>
      <c r="H5" s="8" t="inlineStr">
        <is>
          <t>UN</t>
        </is>
      </c>
      <c r="I5" s="8" t="inlineStr">
        <is>
          <t>Caixa C-12</t>
        </is>
      </c>
      <c r="J5" s="8" t="inlineStr">
        <is>
          <t>SKF do Brasil</t>
        </is>
      </c>
      <c r="K5" s="20" t="n">
        <v>1250</v>
      </c>
      <c r="L5" s="21">
        <f>F5*K5</f>
        <v/>
      </c>
      <c r="M5" s="15" t="n">
        <v>46124</v>
      </c>
      <c r="N5" s="8" t="inlineStr">
        <is>
          <t>Temperatura de operação: -20°C a +80°C</t>
        </is>
      </c>
    </row>
    <row r="6" ht="18" customHeight="1">
      <c r="A6" s="6" t="inlineStr">
        <is>
          <t>ALM-004</t>
        </is>
      </c>
      <c r="B6" s="6" t="inlineStr">
        <is>
          <t>AUX-001</t>
        </is>
      </c>
      <c r="C6" s="6" t="inlineStr">
        <is>
          <t>Jaguara</t>
        </is>
      </c>
      <c r="D6" s="6" t="inlineStr">
        <is>
          <t>Filtro de óleo sistema resfriamento</t>
        </is>
      </c>
      <c r="E6" s="6" t="inlineStr">
        <is>
          <t>PARKER-FO65</t>
        </is>
      </c>
      <c r="F6" s="6" t="n">
        <v>3</v>
      </c>
      <c r="G6" s="6" t="n">
        <v>6</v>
      </c>
      <c r="H6" s="6" t="inlineStr">
        <is>
          <t>UN</t>
        </is>
      </c>
      <c r="I6" s="6" t="inlineStr">
        <is>
          <t>Prateleira A-12</t>
        </is>
      </c>
      <c r="J6" s="6" t="inlineStr">
        <is>
          <t>Parker Hannifin</t>
        </is>
      </c>
      <c r="K6" s="23" t="n">
        <v>780</v>
      </c>
      <c r="L6" s="24">
        <f>F6*K6</f>
        <v/>
      </c>
      <c r="M6" s="18" t="n">
        <v>46199</v>
      </c>
      <c r="N6" s="6" t="inlineStr">
        <is>
          <t>ESTOQUE BAIXO — 2 preventivas vencidas aguardam este item</t>
        </is>
      </c>
    </row>
    <row r="7" ht="18" customHeight="1">
      <c r="A7" s="8" t="inlineStr">
        <is>
          <t>ALM-005</t>
        </is>
      </c>
      <c r="B7" s="8" t="inlineStr">
        <is>
          <t>GER-002</t>
        </is>
      </c>
      <c r="C7" s="8" t="inlineStr">
        <is>
          <t>Jaguara</t>
        </is>
      </c>
      <c r="D7" s="8" t="inlineStr">
        <is>
          <t>Rolamento de rolos cônicos — mancal escora</t>
        </is>
      </c>
      <c r="E7" s="8" t="inlineStr">
        <is>
          <t>SKF-32940</t>
        </is>
      </c>
      <c r="F7" s="8" t="n">
        <v>2</v>
      </c>
      <c r="G7" s="8" t="n">
        <v>1</v>
      </c>
      <c r="H7" s="8" t="inlineStr">
        <is>
          <t>UN</t>
        </is>
      </c>
      <c r="I7" s="8" t="inlineStr">
        <is>
          <t>Gaveta B-08</t>
        </is>
      </c>
      <c r="J7" s="8" t="inlineStr">
        <is>
          <t>SKF do Brasil</t>
        </is>
      </c>
      <c r="K7" s="20" t="n">
        <v>12500</v>
      </c>
      <c r="L7" s="21">
        <f>F7*K7</f>
        <v/>
      </c>
      <c r="M7" s="15" t="n">
        <v>46014</v>
      </c>
      <c r="N7" s="8" t="inlineStr">
        <is>
          <t>Aplicar graxa LGMT3 na montagem</t>
        </is>
      </c>
    </row>
    <row r="8">
      <c r="L8" s="25">
        <f>F8*K8</f>
        <v/>
      </c>
    </row>
    <row r="9">
      <c r="L9" s="25">
        <f>F9*K9</f>
        <v/>
      </c>
    </row>
    <row r="10">
      <c r="L10" s="25">
        <f>F10*K10</f>
        <v/>
      </c>
    </row>
    <row r="11">
      <c r="L11" s="25">
        <f>F11*K11</f>
        <v/>
      </c>
    </row>
    <row r="12">
      <c r="L12" s="25">
        <f>F12*K12</f>
        <v/>
      </c>
    </row>
    <row r="13">
      <c r="L13" s="25">
        <f>F13*K13</f>
        <v/>
      </c>
    </row>
    <row r="14">
      <c r="L14" s="25">
        <f>F14*K14</f>
        <v/>
      </c>
    </row>
    <row r="15">
      <c r="L15" s="25">
        <f>F15*K15</f>
        <v/>
      </c>
    </row>
    <row r="16">
      <c r="L16" s="25">
        <f>F16*K16</f>
        <v/>
      </c>
    </row>
    <row r="17">
      <c r="L17" s="25">
        <f>F17*K17</f>
        <v/>
      </c>
    </row>
    <row r="18">
      <c r="L18" s="25">
        <f>F18*K18</f>
        <v/>
      </c>
    </row>
    <row r="19">
      <c r="L19" s="25">
        <f>F19*K19</f>
        <v/>
      </c>
    </row>
    <row r="20">
      <c r="L20" s="25">
        <f>F20*K20</f>
        <v/>
      </c>
    </row>
    <row r="21">
      <c r="L21" s="25">
        <f>F21*K21</f>
        <v/>
      </c>
    </row>
    <row r="22">
      <c r="L22" s="25">
        <f>F22*K22</f>
        <v/>
      </c>
    </row>
    <row r="23">
      <c r="L23" s="25">
        <f>F23*K23</f>
        <v/>
      </c>
    </row>
    <row r="24">
      <c r="L24" s="25">
        <f>F24*K24</f>
        <v/>
      </c>
    </row>
    <row r="25">
      <c r="L25" s="25">
        <f>F25*K25</f>
        <v/>
      </c>
    </row>
    <row r="26">
      <c r="L26" s="25">
        <f>F26*K26</f>
        <v/>
      </c>
    </row>
    <row r="27">
      <c r="L27" s="25">
        <f>F27*K27</f>
        <v/>
      </c>
    </row>
    <row r="28">
      <c r="L28" s="25">
        <f>F28*K28</f>
        <v/>
      </c>
    </row>
    <row r="29">
      <c r="L29" s="25">
        <f>F29*K29</f>
        <v/>
      </c>
    </row>
    <row r="30">
      <c r="L30" s="25">
        <f>F30*K30</f>
        <v/>
      </c>
    </row>
    <row r="31">
      <c r="L31" s="25">
        <f>F31*K31</f>
        <v/>
      </c>
    </row>
    <row r="32">
      <c r="L32" s="25">
        <f>F32*K32</f>
        <v/>
      </c>
    </row>
    <row r="33">
      <c r="L33" s="25">
        <f>F33*K33</f>
        <v/>
      </c>
    </row>
    <row r="34">
      <c r="L34" s="25">
        <f>F34*K34</f>
        <v/>
      </c>
    </row>
    <row r="35">
      <c r="L35" s="25">
        <f>F35*K35</f>
        <v/>
      </c>
    </row>
    <row r="36">
      <c r="L36" s="25">
        <f>F36*K36</f>
        <v/>
      </c>
    </row>
    <row r="37">
      <c r="L37" s="25">
        <f>F37*K37</f>
        <v/>
      </c>
    </row>
    <row r="38">
      <c r="L38" s="25">
        <f>F38*K38</f>
        <v/>
      </c>
    </row>
    <row r="39">
      <c r="L39" s="25">
        <f>F39*K39</f>
        <v/>
      </c>
    </row>
    <row r="40">
      <c r="L40" s="25">
        <f>F40*K40</f>
        <v/>
      </c>
    </row>
    <row r="41">
      <c r="L41" s="25">
        <f>F41*K41</f>
        <v/>
      </c>
    </row>
    <row r="42">
      <c r="L42" s="25">
        <f>F42*K42</f>
        <v/>
      </c>
    </row>
    <row r="43">
      <c r="L43" s="25">
        <f>F43*K43</f>
        <v/>
      </c>
    </row>
    <row r="44">
      <c r="L44" s="25">
        <f>F44*K44</f>
        <v/>
      </c>
    </row>
    <row r="45">
      <c r="L45" s="25">
        <f>F45*K45</f>
        <v/>
      </c>
    </row>
    <row r="46">
      <c r="L46" s="25">
        <f>F46*K46</f>
        <v/>
      </c>
    </row>
    <row r="47">
      <c r="L47" s="25">
        <f>F47*K47</f>
        <v/>
      </c>
    </row>
    <row r="48">
      <c r="L48" s="25">
        <f>F48*K48</f>
        <v/>
      </c>
    </row>
    <row r="49">
      <c r="L49" s="25">
        <f>F49*K49</f>
        <v/>
      </c>
    </row>
    <row r="50">
      <c r="L50" s="25">
        <f>F50*K50</f>
        <v/>
      </c>
    </row>
    <row r="51">
      <c r="L51" s="25">
        <f>F51*K51</f>
        <v/>
      </c>
    </row>
    <row r="52">
      <c r="L52" s="25">
        <f>F52*K52</f>
        <v/>
      </c>
    </row>
    <row r="53">
      <c r="L53" s="25">
        <f>F53*K53</f>
        <v/>
      </c>
    </row>
    <row r="54">
      <c r="L54" s="25">
        <f>F54*K54</f>
        <v/>
      </c>
    </row>
    <row r="55">
      <c r="L55" s="25">
        <f>F55*K55</f>
        <v/>
      </c>
    </row>
    <row r="56">
      <c r="L56" s="25">
        <f>F56*K56</f>
        <v/>
      </c>
    </row>
    <row r="57">
      <c r="L57" s="25">
        <f>F57*K57</f>
        <v/>
      </c>
    </row>
    <row r="58">
      <c r="L58" s="25">
        <f>F58*K58</f>
        <v/>
      </c>
    </row>
    <row r="59">
      <c r="L59" s="25">
        <f>F59*K59</f>
        <v/>
      </c>
    </row>
    <row r="60">
      <c r="L60" s="25">
        <f>F60*K60</f>
        <v/>
      </c>
    </row>
    <row r="61">
      <c r="L61" s="25">
        <f>F61*K61</f>
        <v/>
      </c>
    </row>
    <row r="62">
      <c r="L62" s="25">
        <f>F62*K62</f>
        <v/>
      </c>
    </row>
    <row r="63">
      <c r="L63" s="25">
        <f>F63*K63</f>
        <v/>
      </c>
    </row>
    <row r="64">
      <c r="L64" s="25">
        <f>F64*K64</f>
        <v/>
      </c>
    </row>
    <row r="65">
      <c r="L65" s="25">
        <f>F65*K65</f>
        <v/>
      </c>
    </row>
    <row r="66">
      <c r="L66" s="25">
        <f>F66*K66</f>
        <v/>
      </c>
    </row>
    <row r="67">
      <c r="L67" s="25">
        <f>F67*K67</f>
        <v/>
      </c>
    </row>
    <row r="68">
      <c r="L68" s="25">
        <f>F68*K68</f>
        <v/>
      </c>
    </row>
    <row r="69">
      <c r="L69" s="25">
        <f>F69*K69</f>
        <v/>
      </c>
    </row>
    <row r="70">
      <c r="L70" s="25">
        <f>F70*K70</f>
        <v/>
      </c>
    </row>
    <row r="71">
      <c r="L71" s="25">
        <f>F71*K71</f>
        <v/>
      </c>
    </row>
    <row r="72">
      <c r="L72" s="25">
        <f>F72*K72</f>
        <v/>
      </c>
    </row>
    <row r="73">
      <c r="L73" s="25">
        <f>F73*K73</f>
        <v/>
      </c>
    </row>
    <row r="74">
      <c r="L74" s="25">
        <f>F74*K74</f>
        <v/>
      </c>
    </row>
    <row r="75">
      <c r="L75" s="25">
        <f>F75*K75</f>
        <v/>
      </c>
    </row>
    <row r="76">
      <c r="L76" s="25">
        <f>F76*K76</f>
        <v/>
      </c>
    </row>
    <row r="77">
      <c r="L77" s="25">
        <f>F77*K77</f>
        <v/>
      </c>
    </row>
    <row r="78">
      <c r="L78" s="25">
        <f>F78*K78</f>
        <v/>
      </c>
    </row>
    <row r="79">
      <c r="L79" s="25">
        <f>F79*K79</f>
        <v/>
      </c>
    </row>
    <row r="80">
      <c r="L80" s="25">
        <f>F80*K80</f>
        <v/>
      </c>
    </row>
    <row r="81">
      <c r="L81" s="25">
        <f>F81*K81</f>
        <v/>
      </c>
    </row>
    <row r="82">
      <c r="L82" s="25">
        <f>F82*K82</f>
        <v/>
      </c>
    </row>
    <row r="83">
      <c r="L83" s="25">
        <f>F83*K83</f>
        <v/>
      </c>
    </row>
    <row r="84">
      <c r="L84" s="25">
        <f>F84*K84</f>
        <v/>
      </c>
    </row>
    <row r="85">
      <c r="L85" s="25">
        <f>F85*K85</f>
        <v/>
      </c>
    </row>
    <row r="86">
      <c r="L86" s="25">
        <f>F86*K86</f>
        <v/>
      </c>
    </row>
    <row r="87">
      <c r="L87" s="25">
        <f>F87*K87</f>
        <v/>
      </c>
    </row>
    <row r="88">
      <c r="L88" s="25">
        <f>F88*K88</f>
        <v/>
      </c>
    </row>
    <row r="89">
      <c r="L89" s="25">
        <f>F89*K89</f>
        <v/>
      </c>
    </row>
    <row r="90">
      <c r="L90" s="25">
        <f>F90*K90</f>
        <v/>
      </c>
    </row>
    <row r="91">
      <c r="L91" s="25">
        <f>F91*K91</f>
        <v/>
      </c>
    </row>
    <row r="92">
      <c r="L92" s="25">
        <f>F92*K92</f>
        <v/>
      </c>
    </row>
    <row r="93">
      <c r="L93" s="25">
        <f>F93*K93</f>
        <v/>
      </c>
    </row>
    <row r="94">
      <c r="L94" s="25">
        <f>F94*K94</f>
        <v/>
      </c>
    </row>
    <row r="95">
      <c r="L95" s="25">
        <f>F95*K95</f>
        <v/>
      </c>
    </row>
    <row r="96">
      <c r="L96" s="25">
        <f>F96*K96</f>
        <v/>
      </c>
    </row>
    <row r="97">
      <c r="L97" s="25">
        <f>F97*K97</f>
        <v/>
      </c>
    </row>
    <row r="98">
      <c r="L98" s="25">
        <f>F98*K98</f>
        <v/>
      </c>
    </row>
    <row r="99">
      <c r="L99" s="25">
        <f>F99*K99</f>
        <v/>
      </c>
    </row>
    <row r="100">
      <c r="L100" s="25">
        <f>F100*K100</f>
        <v/>
      </c>
    </row>
    <row r="101">
      <c r="L101" s="25">
        <f>F101*K101</f>
        <v/>
      </c>
    </row>
    <row r="102">
      <c r="L102" s="25">
        <f>F102*K102</f>
        <v/>
      </c>
    </row>
    <row r="103">
      <c r="L103" s="25">
        <f>F103*K103</f>
        <v/>
      </c>
    </row>
    <row r="104">
      <c r="L104" s="25">
        <f>F104*K104</f>
        <v/>
      </c>
    </row>
    <row r="105">
      <c r="L105" s="25">
        <f>F105*K105</f>
        <v/>
      </c>
    </row>
    <row r="106">
      <c r="L106" s="25">
        <f>F106*K106</f>
        <v/>
      </c>
    </row>
    <row r="107">
      <c r="L107" s="25">
        <f>F107*K107</f>
        <v/>
      </c>
    </row>
    <row r="108">
      <c r="L108" s="25">
        <f>F108*K108</f>
        <v/>
      </c>
    </row>
    <row r="109">
      <c r="L109" s="25">
        <f>F109*K109</f>
        <v/>
      </c>
    </row>
    <row r="110">
      <c r="L110" s="25">
        <f>F110*K110</f>
        <v/>
      </c>
    </row>
    <row r="111">
      <c r="L111" s="25">
        <f>F111*K111</f>
        <v/>
      </c>
    </row>
    <row r="112">
      <c r="L112" s="25">
        <f>F112*K112</f>
        <v/>
      </c>
    </row>
    <row r="113">
      <c r="L113" s="25">
        <f>F113*K113</f>
        <v/>
      </c>
    </row>
    <row r="114">
      <c r="L114" s="25">
        <f>F114*K114</f>
        <v/>
      </c>
    </row>
    <row r="115">
      <c r="L115" s="25">
        <f>F115*K115</f>
        <v/>
      </c>
    </row>
    <row r="116">
      <c r="L116" s="25">
        <f>F116*K116</f>
        <v/>
      </c>
    </row>
    <row r="117">
      <c r="L117" s="25">
        <f>F117*K117</f>
        <v/>
      </c>
    </row>
    <row r="118">
      <c r="L118" s="25">
        <f>F118*K118</f>
        <v/>
      </c>
    </row>
    <row r="119">
      <c r="L119" s="25">
        <f>F119*K119</f>
        <v/>
      </c>
    </row>
    <row r="120">
      <c r="L120" s="25">
        <f>F120*K120</f>
        <v/>
      </c>
    </row>
    <row r="121">
      <c r="L121" s="25">
        <f>F121*K121</f>
        <v/>
      </c>
    </row>
    <row r="122">
      <c r="L122" s="25">
        <f>F122*K122</f>
        <v/>
      </c>
    </row>
    <row r="123">
      <c r="L123" s="25">
        <f>F123*K123</f>
        <v/>
      </c>
    </row>
    <row r="124">
      <c r="L124" s="25">
        <f>F124*K124</f>
        <v/>
      </c>
    </row>
    <row r="125">
      <c r="L125" s="25">
        <f>F125*K125</f>
        <v/>
      </c>
    </row>
    <row r="126">
      <c r="L126" s="25">
        <f>F126*K126</f>
        <v/>
      </c>
    </row>
    <row r="127">
      <c r="L127" s="25">
        <f>F127*K127</f>
        <v/>
      </c>
    </row>
    <row r="128">
      <c r="L128" s="25">
        <f>F128*K128</f>
        <v/>
      </c>
    </row>
    <row r="129">
      <c r="L129" s="25">
        <f>F129*K129</f>
        <v/>
      </c>
    </row>
    <row r="130">
      <c r="L130" s="25">
        <f>F130*K130</f>
        <v/>
      </c>
    </row>
    <row r="131">
      <c r="L131" s="25">
        <f>F131*K131</f>
        <v/>
      </c>
    </row>
    <row r="132">
      <c r="L132" s="25">
        <f>F132*K132</f>
        <v/>
      </c>
    </row>
    <row r="133">
      <c r="L133" s="25">
        <f>F133*K133</f>
        <v/>
      </c>
    </row>
    <row r="134">
      <c r="L134" s="25">
        <f>F134*K134</f>
        <v/>
      </c>
    </row>
    <row r="135">
      <c r="L135" s="25">
        <f>F135*K135</f>
        <v/>
      </c>
    </row>
    <row r="136">
      <c r="L136" s="25">
        <f>F136*K136</f>
        <v/>
      </c>
    </row>
    <row r="137">
      <c r="L137" s="25">
        <f>F137*K137</f>
        <v/>
      </c>
    </row>
    <row r="138">
      <c r="L138" s="25">
        <f>F138*K138</f>
        <v/>
      </c>
    </row>
    <row r="139">
      <c r="L139" s="25">
        <f>F139*K139</f>
        <v/>
      </c>
    </row>
    <row r="140">
      <c r="L140" s="25">
        <f>F140*K140</f>
        <v/>
      </c>
    </row>
    <row r="141">
      <c r="L141" s="25">
        <f>F141*K141</f>
        <v/>
      </c>
    </row>
    <row r="142">
      <c r="L142" s="25">
        <f>F142*K142</f>
        <v/>
      </c>
    </row>
    <row r="143">
      <c r="L143" s="25">
        <f>F143*K143</f>
        <v/>
      </c>
    </row>
    <row r="144">
      <c r="L144" s="25">
        <f>F144*K144</f>
        <v/>
      </c>
    </row>
    <row r="145">
      <c r="L145" s="25">
        <f>F145*K145</f>
        <v/>
      </c>
    </row>
    <row r="146">
      <c r="L146" s="25">
        <f>F146*K146</f>
        <v/>
      </c>
    </row>
    <row r="147">
      <c r="L147" s="25">
        <f>F147*K147</f>
        <v/>
      </c>
    </row>
    <row r="148">
      <c r="L148" s="25">
        <f>F148*K148</f>
        <v/>
      </c>
    </row>
    <row r="149">
      <c r="L149" s="25">
        <f>F149*K149</f>
        <v/>
      </c>
    </row>
    <row r="150">
      <c r="L150" s="25">
        <f>F150*K150</f>
        <v/>
      </c>
    </row>
    <row r="151">
      <c r="L151" s="25">
        <f>F151*K151</f>
        <v/>
      </c>
    </row>
    <row r="152">
      <c r="L152" s="25">
        <f>F152*K152</f>
        <v/>
      </c>
    </row>
    <row r="153">
      <c r="L153" s="25">
        <f>F153*K153</f>
        <v/>
      </c>
    </row>
    <row r="154">
      <c r="L154" s="25">
        <f>F154*K154</f>
        <v/>
      </c>
    </row>
    <row r="155">
      <c r="L155" s="25">
        <f>F155*K155</f>
        <v/>
      </c>
    </row>
    <row r="156">
      <c r="L156" s="25">
        <f>F156*K156</f>
        <v/>
      </c>
    </row>
    <row r="157">
      <c r="L157" s="25">
        <f>F157*K157</f>
        <v/>
      </c>
    </row>
    <row r="158">
      <c r="L158" s="25">
        <f>F158*K158</f>
        <v/>
      </c>
    </row>
    <row r="159">
      <c r="L159" s="25">
        <f>F159*K159</f>
        <v/>
      </c>
    </row>
    <row r="160">
      <c r="L160" s="25">
        <f>F160*K160</f>
        <v/>
      </c>
    </row>
    <row r="161">
      <c r="L161" s="25">
        <f>F161*K161</f>
        <v/>
      </c>
    </row>
    <row r="162">
      <c r="L162" s="25">
        <f>F162*K162</f>
        <v/>
      </c>
    </row>
    <row r="163">
      <c r="L163" s="25">
        <f>F163*K163</f>
        <v/>
      </c>
    </row>
    <row r="164">
      <c r="L164" s="25">
        <f>F164*K164</f>
        <v/>
      </c>
    </row>
    <row r="165">
      <c r="L165" s="25">
        <f>F165*K165</f>
        <v/>
      </c>
    </row>
    <row r="166">
      <c r="L166" s="25">
        <f>F166*K166</f>
        <v/>
      </c>
    </row>
    <row r="167">
      <c r="L167" s="25">
        <f>F167*K167</f>
        <v/>
      </c>
    </row>
    <row r="168">
      <c r="L168" s="25">
        <f>F168*K168</f>
        <v/>
      </c>
    </row>
    <row r="169">
      <c r="L169" s="25">
        <f>F169*K169</f>
        <v/>
      </c>
    </row>
    <row r="170">
      <c r="L170" s="25">
        <f>F170*K170</f>
        <v/>
      </c>
    </row>
    <row r="171">
      <c r="L171" s="25">
        <f>F171*K171</f>
        <v/>
      </c>
    </row>
    <row r="172">
      <c r="L172" s="25">
        <f>F172*K172</f>
        <v/>
      </c>
    </row>
    <row r="173">
      <c r="L173" s="25">
        <f>F173*K173</f>
        <v/>
      </c>
    </row>
    <row r="174">
      <c r="L174" s="25">
        <f>F174*K174</f>
        <v/>
      </c>
    </row>
    <row r="175">
      <c r="L175" s="25">
        <f>F175*K175</f>
        <v/>
      </c>
    </row>
    <row r="176">
      <c r="L176" s="25">
        <f>F176*K176</f>
        <v/>
      </c>
    </row>
    <row r="177">
      <c r="L177" s="25">
        <f>F177*K177</f>
        <v/>
      </c>
    </row>
    <row r="178">
      <c r="L178" s="25">
        <f>F178*K178</f>
        <v/>
      </c>
    </row>
    <row r="179">
      <c r="L179" s="25">
        <f>F179*K179</f>
        <v/>
      </c>
    </row>
    <row r="180">
      <c r="L180" s="25">
        <f>F180*K180</f>
        <v/>
      </c>
    </row>
    <row r="181">
      <c r="L181" s="25">
        <f>F181*K181</f>
        <v/>
      </c>
    </row>
    <row r="182">
      <c r="L182" s="25">
        <f>F182*K182</f>
        <v/>
      </c>
    </row>
    <row r="183">
      <c r="L183" s="25">
        <f>F183*K183</f>
        <v/>
      </c>
    </row>
    <row r="184">
      <c r="L184" s="25">
        <f>F184*K184</f>
        <v/>
      </c>
    </row>
    <row r="185">
      <c r="L185" s="25">
        <f>F185*K185</f>
        <v/>
      </c>
    </row>
    <row r="186">
      <c r="L186" s="25">
        <f>F186*K186</f>
        <v/>
      </c>
    </row>
    <row r="187">
      <c r="L187" s="25">
        <f>F187*K187</f>
        <v/>
      </c>
    </row>
    <row r="188">
      <c r="L188" s="25">
        <f>F188*K188</f>
        <v/>
      </c>
    </row>
    <row r="189">
      <c r="L189" s="25">
        <f>F189*K189</f>
        <v/>
      </c>
    </row>
    <row r="190">
      <c r="L190" s="25">
        <f>F190*K190</f>
        <v/>
      </c>
    </row>
    <row r="191">
      <c r="L191" s="25">
        <f>F191*K191</f>
        <v/>
      </c>
    </row>
    <row r="192">
      <c r="L192" s="25">
        <f>F192*K192</f>
        <v/>
      </c>
    </row>
    <row r="193">
      <c r="L193" s="25">
        <f>F193*K193</f>
        <v/>
      </c>
    </row>
    <row r="194">
      <c r="L194" s="25">
        <f>F194*K194</f>
        <v/>
      </c>
    </row>
    <row r="195">
      <c r="L195" s="25">
        <f>F195*K195</f>
        <v/>
      </c>
    </row>
    <row r="196">
      <c r="L196" s="25">
        <f>F196*K196</f>
        <v/>
      </c>
    </row>
    <row r="197">
      <c r="L197" s="25">
        <f>F197*K197</f>
        <v/>
      </c>
    </row>
    <row r="198">
      <c r="L198" s="25">
        <f>F198*K198</f>
        <v/>
      </c>
    </row>
    <row r="199">
      <c r="L199" s="25">
        <f>F199*K199</f>
        <v/>
      </c>
    </row>
    <row r="200">
      <c r="L200" s="25">
        <f>F200*K200</f>
        <v/>
      </c>
    </row>
  </sheetData>
  <autoFilter ref="A2:N2"/>
  <mergeCells count="1">
    <mergeCell ref="A1:N1"/>
  </mergeCells>
  <conditionalFormatting sqref="A3:A200">
    <cfRule type="expression" priority="1" dxfId="7">
      <formula>$F3&lt;=$G3</formula>
    </cfRule>
    <cfRule type="expression" priority="2" dxfId="8">
      <formula>AND($F3&gt;$G3,$F3&lt;=$G3*1.5)</formula>
    </cfRule>
  </conditionalFormatting>
  <conditionalFormatting sqref="B3:B200">
    <cfRule type="expression" priority="3" dxfId="7">
      <formula>$F3&lt;=$G3</formula>
    </cfRule>
    <cfRule type="expression" priority="4" dxfId="8">
      <formula>AND($F3&gt;$G3,$F3&lt;=$G3*1.5)</formula>
    </cfRule>
  </conditionalFormatting>
  <conditionalFormatting sqref="C3:C200">
    <cfRule type="expression" priority="5" dxfId="7">
      <formula>$F3&lt;=$G3</formula>
    </cfRule>
    <cfRule type="expression" priority="6" dxfId="8">
      <formula>AND($F3&gt;$G3,$F3&lt;=$G3*1.5)</formula>
    </cfRule>
  </conditionalFormatting>
  <conditionalFormatting sqref="D3:D200">
    <cfRule type="expression" priority="7" dxfId="7">
      <formula>$F3&lt;=$G3</formula>
    </cfRule>
    <cfRule type="expression" priority="8" dxfId="8">
      <formula>AND($F3&gt;$G3,$F3&lt;=$G3*1.5)</formula>
    </cfRule>
  </conditionalFormatting>
  <conditionalFormatting sqref="E3:E200">
    <cfRule type="expression" priority="9" dxfId="7">
      <formula>$F3&lt;=$G3</formula>
    </cfRule>
    <cfRule type="expression" priority="10" dxfId="8">
      <formula>AND($F3&gt;$G3,$F3&lt;=$G3*1.5)</formula>
    </cfRule>
  </conditionalFormatting>
  <conditionalFormatting sqref="F3:F200">
    <cfRule type="expression" priority="11" dxfId="7">
      <formula>$F3&lt;=$G3</formula>
    </cfRule>
    <cfRule type="expression" priority="12" dxfId="8">
      <formula>AND($F3&gt;$G3,$F3&lt;=$G3*1.5)</formula>
    </cfRule>
  </conditionalFormatting>
  <conditionalFormatting sqref="G3:G200">
    <cfRule type="expression" priority="13" dxfId="7">
      <formula>$F3&lt;=$G3</formula>
    </cfRule>
    <cfRule type="expression" priority="14" dxfId="8">
      <formula>AND($F3&gt;$G3,$F3&lt;=$G3*1.5)</formula>
    </cfRule>
  </conditionalFormatting>
  <conditionalFormatting sqref="H3:H200">
    <cfRule type="expression" priority="15" dxfId="7">
      <formula>$F3&lt;=$G3</formula>
    </cfRule>
    <cfRule type="expression" priority="16" dxfId="8">
      <formula>AND($F3&gt;$G3,$F3&lt;=$G3*1.5)</formula>
    </cfRule>
  </conditionalFormatting>
  <conditionalFormatting sqref="I3:I200">
    <cfRule type="expression" priority="17" dxfId="7">
      <formula>$F3&lt;=$G3</formula>
    </cfRule>
    <cfRule type="expression" priority="18" dxfId="8">
      <formula>AND($F3&gt;$G3,$F3&lt;=$G3*1.5)</formula>
    </cfRule>
  </conditionalFormatting>
  <conditionalFormatting sqref="J3:J200">
    <cfRule type="expression" priority="19" dxfId="7">
      <formula>$F3&lt;=$G3</formula>
    </cfRule>
    <cfRule type="expression" priority="20" dxfId="8">
      <formula>AND($F3&gt;$G3,$F3&lt;=$G3*1.5)</formula>
    </cfRule>
  </conditionalFormatting>
  <conditionalFormatting sqref="K3:K200">
    <cfRule type="expression" priority="21" dxfId="7">
      <formula>$F3&lt;=$G3</formula>
    </cfRule>
    <cfRule type="expression" priority="22" dxfId="8">
      <formula>AND($F3&gt;$G3,$F3&lt;=$G3*1.5)</formula>
    </cfRule>
  </conditionalFormatting>
  <conditionalFormatting sqref="L3:L200">
    <cfRule type="expression" priority="23" dxfId="7">
      <formula>$F3&lt;=$G3</formula>
    </cfRule>
    <cfRule type="expression" priority="24" dxfId="8">
      <formula>AND($F3&gt;$G3,$F3&lt;=$G3*1.5)</formula>
    </cfRule>
  </conditionalFormatting>
  <conditionalFormatting sqref="M3:M200">
    <cfRule type="expression" priority="25" dxfId="7">
      <formula>$F3&lt;=$G3</formula>
    </cfRule>
    <cfRule type="expression" priority="26" dxfId="8">
      <formula>AND($F3&gt;$G3,$F3&lt;=$G3*1.5)</formula>
    </cfRule>
  </conditionalFormatting>
  <conditionalFormatting sqref="N3:N200">
    <cfRule type="expression" priority="27" dxfId="7">
      <formula>$F3&lt;=$G3</formula>
    </cfRule>
    <cfRule type="expression" priority="28" dxfId="8">
      <formula>AND($F3&gt;$G3,$F3&lt;=$G3*1.5)</formula>
    </cfRule>
  </conditionalFormatting>
  <dataValidations count="1">
    <dataValidation sqref="C3:C1000" showDropDown="0" showInputMessage="0" showErrorMessage="1" allowBlank="1" errorTitle="Entrada inválida" error="Valor inválido. Use a lista." type="list">
      <formula1>"Miranda,Jaguara"</formula1>
    </dataValidation>
  </dataValidation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22C55E"/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30" customWidth="1" min="2" max="2"/>
    <col width="20" customWidth="1" min="3" max="3"/>
    <col width="22" customWidth="1" min="4" max="4"/>
    <col width="18" customWidth="1" min="5" max="5"/>
    <col width="30" customWidth="1" min="6" max="6"/>
    <col width="16" customWidth="1" min="7" max="7"/>
    <col width="18" customWidth="1" min="8" max="8"/>
    <col width="16" customWidth="1" min="9" max="9"/>
    <col width="16" customWidth="1" min="10" max="10"/>
    <col width="40" customWidth="1" min="11" max="11"/>
  </cols>
  <sheetData>
    <row r="1" ht="30" customHeight="1">
      <c r="A1" s="1" t="inlineStr">
        <is>
          <t>Cadastro de Fornecedores e Prestadores de Serviço</t>
        </is>
      </c>
    </row>
    <row r="2" ht="22" customHeight="1">
      <c r="A2" s="12" t="inlineStr">
        <is>
          <t>ID</t>
        </is>
      </c>
      <c r="B2" s="12" t="inlineStr">
        <is>
          <t>Razao_Social</t>
        </is>
      </c>
      <c r="C2" s="12" t="inlineStr">
        <is>
          <t>CNPJ</t>
        </is>
      </c>
      <c r="D2" s="12" t="inlineStr">
        <is>
          <t>Contato</t>
        </is>
      </c>
      <c r="E2" s="12" t="inlineStr">
        <is>
          <t>Telefone</t>
        </is>
      </c>
      <c r="F2" s="12" t="inlineStr">
        <is>
          <t>Email</t>
        </is>
      </c>
      <c r="G2" s="12" t="inlineStr">
        <is>
          <t>Especialidade</t>
        </is>
      </c>
      <c r="H2" s="12" t="inlineStr">
        <is>
          <t>Contrato_Vigente</t>
        </is>
      </c>
      <c r="I2" s="12" t="inlineStr">
        <is>
          <t>Venc_Contrato</t>
        </is>
      </c>
      <c r="J2" s="12" t="inlineStr">
        <is>
          <t>Avaliacao</t>
        </is>
      </c>
      <c r="K2" s="12" t="inlineStr">
        <is>
          <t>Observacoes</t>
        </is>
      </c>
    </row>
    <row r="3" ht="18" customHeight="1">
      <c r="A3" s="8" t="inlineStr">
        <is>
          <t>FOR-001</t>
        </is>
      </c>
      <c r="B3" s="8" t="inlineStr">
        <is>
          <t>ABB Ltda.</t>
        </is>
      </c>
      <c r="C3" s="8" t="inlineStr">
        <is>
          <t>60.774.688/0001-45</t>
        </is>
      </c>
      <c r="D3" s="8" t="inlineStr">
        <is>
          <t>Eng. Ricardo Oliveira</t>
        </is>
      </c>
      <c r="E3" s="8" t="inlineStr">
        <is>
          <t>(11) 98765-4321</t>
        </is>
      </c>
      <c r="F3" s="8" t="inlineStr">
        <is>
          <t>r.oliveira@abb.com</t>
        </is>
      </c>
      <c r="G3" s="8" t="inlineStr">
        <is>
          <t>Eletrico</t>
        </is>
      </c>
      <c r="H3" s="8" t="inlineStr">
        <is>
          <t>CT-2023-ABB</t>
        </is>
      </c>
      <c r="I3" s="15" t="n">
        <v>46387</v>
      </c>
      <c r="J3" s="8" t="inlineStr">
        <is>
          <t>5 - Excelente</t>
        </is>
      </c>
      <c r="K3" s="8" t="inlineStr">
        <is>
          <t>Contrato de manutenção de transformadores — escopo Miranda e Jaguará</t>
        </is>
      </c>
    </row>
    <row r="4" ht="18" customHeight="1">
      <c r="A4" s="6" t="inlineStr">
        <is>
          <t>FOR-002</t>
        </is>
      </c>
      <c r="B4" s="6" t="inlineStr">
        <is>
          <t>SKF do Brasil Ltda.</t>
        </is>
      </c>
      <c r="C4" s="6" t="inlineStr">
        <is>
          <t>60.413.869/0001-47</t>
        </is>
      </c>
      <c r="D4" s="6" t="inlineStr">
        <is>
          <t>Sra. Mariana Campos</t>
        </is>
      </c>
      <c r="E4" s="6" t="inlineStr">
        <is>
          <t>(11) 4431-9000</t>
        </is>
      </c>
      <c r="F4" s="6" t="inlineStr">
        <is>
          <t>mariana.campos@skf.com</t>
        </is>
      </c>
      <c r="G4" s="6" t="inlineStr">
        <is>
          <t>Mecanico</t>
        </is>
      </c>
      <c r="H4" s="6" t="inlineStr">
        <is>
          <t>CT-2024-SKF</t>
        </is>
      </c>
      <c r="I4" s="18" t="n">
        <v>46461</v>
      </c>
      <c r="J4" s="6" t="inlineStr">
        <is>
          <t>4 - Bom</t>
        </is>
      </c>
      <c r="K4" s="6" t="inlineStr">
        <is>
          <t>Fornecimento de rolamentos e serviços de alinhamento</t>
        </is>
      </c>
    </row>
    <row r="5" ht="18" customHeight="1">
      <c r="A5" s="8" t="inlineStr">
        <is>
          <t>FOR-003</t>
        </is>
      </c>
      <c r="B5" s="8" t="inlineStr">
        <is>
          <t>Eletronorte Serviços Elétricos</t>
        </is>
      </c>
      <c r="C5" s="8" t="inlineStr">
        <is>
          <t>12.345.678/0001-99</t>
        </is>
      </c>
      <c r="D5" s="8" t="inlineStr">
        <is>
          <t>Eng. Bruno Tavares</t>
        </is>
      </c>
      <c r="E5" s="8" t="inlineStr">
        <is>
          <t>(34) 99876-5432</t>
        </is>
      </c>
      <c r="F5" s="8" t="inlineStr">
        <is>
          <t>b.tavares@eletronorte.eng.br</t>
        </is>
      </c>
      <c r="G5" s="8" t="inlineStr">
        <is>
          <t>Eletrico</t>
        </is>
      </c>
      <c r="H5" s="8" t="inlineStr">
        <is>
          <t>SEM_CONTRATO</t>
        </is>
      </c>
      <c r="I5" s="15" t="n">
        <v>45838</v>
      </c>
      <c r="J5" s="8" t="inlineStr">
        <is>
          <t>3 - Regular</t>
        </is>
      </c>
      <c r="K5" s="8" t="inlineStr">
        <is>
          <t>Contrato vencido — avaliar renovação; últimos serviços com atraso</t>
        </is>
      </c>
    </row>
  </sheetData>
  <autoFilter ref="A2:K2"/>
  <mergeCells count="1">
    <mergeCell ref="A1:K1"/>
  </mergeCells>
  <conditionalFormatting sqref="I3:I200">
    <cfRule type="expression" priority="1" dxfId="1">
      <formula>$I3&lt;TODAY()</formula>
    </cfRule>
    <cfRule type="expression" priority="2" dxfId="9">
      <formula>AND($I3&gt;=TODAY(),$I3&lt;=TODAY()+90)</formula>
    </cfRule>
  </conditionalFormatting>
  <dataValidations count="2">
    <dataValidation sqref="G3:G1000" showDropDown="0" showInputMessage="0" showErrorMessage="1" allowBlank="1" errorTitle="Entrada inválida" error="Valor inválido. Use a lista." type="list">
      <formula1>"Eletrico,Mecanico,Civil,Automacao,Instrumentacao,Geral"</formula1>
    </dataValidation>
    <dataValidation sqref="J3:J1000" showDropDown="0" showInputMessage="0" showErrorMessage="1" allowBlank="1" errorTitle="Entrada inválida" error="Valor inválido. Use a lista." type="list">
      <formula1>"5 - Excelente,4 - Bom,3 - Regular,2 - Ruim,1 - Bloqueado"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2026-07-12T02:35:01Z</dcterms:created>
  <dcterms:modified xsi:type="dcterms:W3CDTF">2026-07-12T02:35:01Z</dcterms:modified>
</cp:coreProperties>
</file>